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4-25\"/>
    </mc:Choice>
  </mc:AlternateContent>
  <xr:revisionPtr revIDLastSave="0" documentId="13_ncr:1_{A6B93536-C964-499D-BDB1-25EA6F6206F1}" xr6:coauthVersionLast="36" xr6:coauthVersionMax="36" xr10:uidLastSave="{00000000-0000-0000-0000-000000000000}"/>
  <workbookProtection workbookAlgorithmName="SHA-512" workbookHashValue="XmqCpJ3Kgb/j+VsRDFSGps4trXjhDvaYJIqgOQXZLYBAk4iDvOoUSYsh6fmA+wt9uYrT5wp03PgXptJb5Qb91A==" workbookSaltValue="gC0gi4kd6sFD3vvIjh4UXw==" workbookSpinCount="100000" lockStructure="1"/>
  <bookViews>
    <workbookView xWindow="0" yWindow="0" windowWidth="27510" windowHeight="11580" xr2:uid="{00000000-000D-0000-FFFF-FFFF00000000}"/>
  </bookViews>
  <sheets>
    <sheet name="sewer" sheetId="1" r:id="rId1"/>
    <sheet name="Sheet1" sheetId="2" state="hidden" r:id="rId2"/>
  </sheets>
  <definedNames>
    <definedName name="CPI">#REF!</definedName>
    <definedName name="_xlnm.Print_Area" localSheetId="0">sewer!$A$1:$G$145</definedName>
  </definedNames>
  <calcPr calcId="191029"/>
</workbook>
</file>

<file path=xl/calcChain.xml><?xml version="1.0" encoding="utf-8"?>
<calcChain xmlns="http://schemas.openxmlformats.org/spreadsheetml/2006/main">
  <c r="B139" i="1" l="1"/>
  <c r="B138" i="1"/>
  <c r="D145" i="1"/>
  <c r="D144" i="1"/>
  <c r="B144" i="1"/>
  <c r="B145" i="1"/>
  <c r="B143" i="1"/>
  <c r="F98" i="1" l="1"/>
  <c r="F97" i="1" l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6" i="1"/>
  <c r="F75" i="1"/>
  <c r="F74" i="1"/>
  <c r="F73" i="1"/>
  <c r="F72" i="1"/>
  <c r="F69" i="1"/>
  <c r="F68" i="1"/>
  <c r="F65" i="1"/>
  <c r="F64" i="1"/>
  <c r="F63" i="1"/>
  <c r="F62" i="1"/>
  <c r="F61" i="1"/>
  <c r="F60" i="1"/>
  <c r="F59" i="1"/>
  <c r="F99" i="1" l="1"/>
  <c r="F102" i="1" s="1"/>
  <c r="F103" i="1" l="1"/>
  <c r="F111" i="1" s="1"/>
  <c r="F14" i="2" s="1"/>
  <c r="A17" i="2" s="1"/>
  <c r="A14" i="2" l="1"/>
  <c r="B14" i="2"/>
  <c r="E14" i="2"/>
  <c r="A18" i="2" s="1"/>
  <c r="D14" i="2"/>
  <c r="C14" i="2"/>
  <c r="A16" i="2" s="1"/>
  <c r="F104" i="1"/>
  <c r="F105" i="1" s="1"/>
  <c r="A32" i="2" s="1"/>
  <c r="B37" i="1"/>
  <c r="A19" i="2" l="1"/>
  <c r="A20" i="2" s="1"/>
  <c r="C34" i="2"/>
  <c r="A36" i="2" s="1"/>
  <c r="A34" i="2"/>
  <c r="E34" i="2"/>
  <c r="D34" i="2"/>
  <c r="B34" i="2"/>
  <c r="F34" i="2"/>
  <c r="A37" i="2" s="1"/>
  <c r="F112" i="1" l="1"/>
  <c r="B43" i="1" s="1"/>
  <c r="B50" i="1" s="1"/>
  <c r="A39" i="2"/>
  <c r="A40" i="2" s="1"/>
  <c r="F106" i="1" l="1"/>
  <c r="F107" i="1" l="1"/>
  <c r="B40" i="1" s="1"/>
  <c r="B45" i="1" s="1"/>
  <c r="B44" i="1"/>
  <c r="B49" i="1"/>
  <c r="B51" i="1" s="1"/>
  <c r="C45" i="1" l="1"/>
  <c r="B46" i="1" s="1"/>
  <c r="B41" i="1"/>
</calcChain>
</file>

<file path=xl/sharedStrings.xml><?xml version="1.0" encoding="utf-8"?>
<sst xmlns="http://schemas.openxmlformats.org/spreadsheetml/2006/main" count="267" uniqueCount="167">
  <si>
    <t>Item</t>
  </si>
  <si>
    <t>Quantity</t>
  </si>
  <si>
    <t>Unit Cost</t>
  </si>
  <si>
    <t>Total Cost</t>
  </si>
  <si>
    <t>Miscellaneous Items</t>
  </si>
  <si>
    <t>/ LF</t>
  </si>
  <si>
    <t>( A )</t>
  </si>
  <si>
    <t>( B )</t>
  </si>
  <si>
    <t>( E )</t>
  </si>
  <si>
    <t>( D )</t>
  </si>
  <si>
    <t>( F )</t>
  </si>
  <si>
    <t>( G )</t>
  </si>
  <si>
    <t>( H )</t>
  </si>
  <si>
    <t>( I )</t>
  </si>
  <si>
    <t>round up to nearest hundred</t>
  </si>
  <si>
    <t>City of Santa Clarita</t>
  </si>
  <si>
    <t>Prepared by:</t>
  </si>
  <si>
    <t>Approved by:</t>
  </si>
  <si>
    <t>PLAN REVIEW FEE</t>
  </si>
  <si>
    <t>Valuation</t>
  </si>
  <si>
    <t>( C )</t>
  </si>
  <si>
    <t>Bonds</t>
  </si>
  <si>
    <t>Inspection Fee</t>
  </si>
  <si>
    <t>Permit Issuance Fee</t>
  </si>
  <si>
    <t xml:space="preserve">Total = </t>
  </si>
  <si>
    <t>SUMMARY</t>
  </si>
  <si>
    <t>each</t>
  </si>
  <si>
    <t>Name</t>
  </si>
  <si>
    <t>Signature</t>
  </si>
  <si>
    <t>Date</t>
  </si>
  <si>
    <r>
      <t xml:space="preserve">Lump Sum </t>
    </r>
    <r>
      <rPr>
        <b/>
        <i/>
        <sz val="10"/>
        <rFont val="Arial"/>
        <family val="2"/>
      </rPr>
      <t>(enter dollar amount)</t>
    </r>
  </si>
  <si>
    <t>+</t>
  </si>
  <si>
    <t>Instructions:</t>
  </si>
  <si>
    <t>use drop-down arrow to select 'Y' for Yes or 'N' for No)</t>
  </si>
  <si>
    <t>Bond &amp; Fee Calculation Sheet - Sewer</t>
  </si>
  <si>
    <t>Sewer - Faithful Performance</t>
  </si>
  <si>
    <t>Sewer - Labor &amp; Materials</t>
  </si>
  <si>
    <t>Encroachment Permit - Sewer</t>
  </si>
  <si>
    <t xml:space="preserve">TOTAL = </t>
  </si>
  <si>
    <t>SEWER - BOND</t>
  </si>
  <si>
    <t>Manhole</t>
  </si>
  <si>
    <t>Extra Depth Construction</t>
  </si>
  <si>
    <t>Join Existing VCP</t>
  </si>
  <si>
    <t>10" Ductile Iron Pipe</t>
  </si>
  <si>
    <t>12" Ductile Iron Pipe</t>
  </si>
  <si>
    <t>14" Ductile Iron Pipe</t>
  </si>
  <si>
    <t>16" Ductile Iron Pipe</t>
  </si>
  <si>
    <t>Concrete Encasement or Cradle</t>
  </si>
  <si>
    <t>Special Encasement or Cradle</t>
  </si>
  <si>
    <t>Excavation in Rock Areas</t>
  </si>
  <si>
    <t>Unstable Bedding</t>
  </si>
  <si>
    <t>Jacking Steel Casing</t>
  </si>
  <si>
    <t>Breaking Pavement &amp; Resurfacing - Concrete</t>
  </si>
  <si>
    <t>Cleanout (6")</t>
  </si>
  <si>
    <t>Cast Iron Pipe</t>
  </si>
  <si>
    <t>Extra Depth Construction (10' - 12')</t>
  </si>
  <si>
    <t>Extra Depth Construction (12' - 14')</t>
  </si>
  <si>
    <t>Extra Depth Construction (14' - 16')</t>
  </si>
  <si>
    <t>Extra Depth Construction (16' - 18')</t>
  </si>
  <si>
    <t>Extra Depth Construction (18' - 20')</t>
  </si>
  <si>
    <t>Break into Existing Manhole</t>
  </si>
  <si>
    <t xml:space="preserve">Traffic Control Plan (5% x A) = </t>
  </si>
  <si>
    <r>
      <rPr>
        <b/>
        <sz val="10"/>
        <rFont val="Arial"/>
        <family val="2"/>
      </rPr>
      <t>(B1)</t>
    </r>
    <r>
      <rPr>
        <sz val="10"/>
        <rFont val="Arial"/>
        <family val="2"/>
      </rPr>
      <t xml:space="preserve">    Traffic Control Plan required?     </t>
    </r>
    <r>
      <rPr>
        <b/>
        <i/>
        <sz val="9"/>
        <rFont val="Arial"/>
        <family val="2"/>
      </rPr>
      <t xml:space="preserve"> (click in cell and</t>
    </r>
  </si>
  <si>
    <t xml:space="preserve">Contingency [15% x (A+B)] = </t>
  </si>
  <si>
    <t xml:space="preserve">Improvement Total (A+B+C+D) = </t>
  </si>
  <si>
    <t>/ in / ft</t>
  </si>
  <si>
    <t xml:space="preserve">Inflation [12% x (A+B+C)] = </t>
  </si>
  <si>
    <r>
      <t>Sewer Bond Amount</t>
    </r>
    <r>
      <rPr>
        <sz val="10"/>
        <color indexed="8"/>
        <rFont val="Arial"/>
        <family val="2"/>
      </rPr>
      <t xml:space="preserve"> (E+F) = </t>
    </r>
  </si>
  <si>
    <t>Breaking Pavement &amp; Resurfacing - AC</t>
  </si>
  <si>
    <t>Backflow Preventer</t>
  </si>
  <si>
    <t>( G/2 )</t>
  </si>
  <si>
    <t>≥ 18" Ductile Iron Pipe</t>
  </si>
  <si>
    <t>4" Ductile Iron Pipe</t>
  </si>
  <si>
    <t>6" Ductile Iron Pipe</t>
  </si>
  <si>
    <t>8" Ductile Iron Pipe</t>
  </si>
  <si>
    <r>
      <t>*Plan Reviews beyond 3</t>
    </r>
    <r>
      <rPr>
        <i/>
        <vertAlign val="superscript"/>
        <sz val="9"/>
        <rFont val="Arial"/>
        <family val="2"/>
      </rPr>
      <t>rd</t>
    </r>
    <r>
      <rPr>
        <i/>
        <sz val="9"/>
        <rFont val="Arial"/>
        <family val="2"/>
      </rPr>
      <t xml:space="preserve"> submittal will require payment of an additional review fee in the amount of 15% of original plan review fee.  </t>
    </r>
  </si>
  <si>
    <t>Plan Check Fee (I)</t>
  </si>
  <si>
    <t>Inspection Fee (F)</t>
  </si>
  <si>
    <t>Improvement Total (E)</t>
  </si>
  <si>
    <t>Notes:</t>
  </si>
  <si>
    <t>Tract / Parcel Map #</t>
  </si>
  <si>
    <t>Phone</t>
  </si>
  <si>
    <t>Email</t>
  </si>
  <si>
    <t>Date prepared</t>
  </si>
  <si>
    <t xml:space="preserve">   - Complete fields below highlighted in yellow</t>
  </si>
  <si>
    <t>Plan Review Fee</t>
  </si>
  <si>
    <t>Record Management Fee</t>
  </si>
  <si>
    <t>Bond Processing Fee</t>
  </si>
  <si>
    <t>TABLE 1: Inspection Fee Calculation*</t>
  </si>
  <si>
    <t xml:space="preserve">                                $600    or less</t>
  </si>
  <si>
    <t xml:space="preserve">                                $601    to $1,000</t>
  </si>
  <si>
    <t xml:space="preserve">                                $1,001 to $1,500</t>
  </si>
  <si>
    <t xml:space="preserve">                                $1,501 to $2,000</t>
  </si>
  <si>
    <t xml:space="preserve">                                $2,001 to $2,500</t>
  </si>
  <si>
    <t xml:space="preserve">                                $2,501 to $3,000</t>
  </si>
  <si>
    <t xml:space="preserve">                                $3,001 to $3,500</t>
  </si>
  <si>
    <t xml:space="preserve">                                $3,501 to $4,000</t>
  </si>
  <si>
    <t xml:space="preserve">                                $4,001 to $4,500</t>
  </si>
  <si>
    <t xml:space="preserve">                                $4,501 to $5,000</t>
  </si>
  <si>
    <t xml:space="preserve">                                $5,001 to $6,000</t>
  </si>
  <si>
    <t xml:space="preserve">                                $6,001 to $7,000</t>
  </si>
  <si>
    <t xml:space="preserve">                                $7,001 to $8,000</t>
  </si>
  <si>
    <t xml:space="preserve">                                $8,001 to $9,000</t>
  </si>
  <si>
    <t xml:space="preserve">                                $9,001 to $10,000</t>
  </si>
  <si>
    <t>Valuation Total (H)</t>
  </si>
  <si>
    <t xml:space="preserve">Inspection (Use Table 1)  = </t>
  </si>
  <si>
    <r>
      <t xml:space="preserve">*Plan Review Fee (Use Table 2) </t>
    </r>
    <r>
      <rPr>
        <sz val="10"/>
        <rFont val="Arial"/>
        <family val="2"/>
      </rPr>
      <t xml:space="preserve"> = </t>
    </r>
  </si>
  <si>
    <t>Sewer Pipe - Vitrified Clay Pipe</t>
  </si>
  <si>
    <t>Department of Public Works - Engineering Services Division</t>
  </si>
  <si>
    <t>per $1,000 over $100,000</t>
  </si>
  <si>
    <t>per $1,000 over $25,000</t>
  </si>
  <si>
    <t>TABLE 2: Plan Review Fee Calculation</t>
  </si>
  <si>
    <t>of valuation</t>
  </si>
  <si>
    <t>Valuation Total (E)</t>
  </si>
  <si>
    <t>SEWER - CONSTRUCTION COST</t>
  </si>
  <si>
    <t>(A)</t>
  </si>
  <si>
    <t>(B)</t>
  </si>
  <si>
    <t>(C)</t>
  </si>
  <si>
    <t>(D)</t>
  </si>
  <si>
    <t>(E)</t>
  </si>
  <si>
    <t>(F)</t>
  </si>
  <si>
    <t>$25,001 to $100,000</t>
  </si>
  <si>
    <t>$0 to $25,000</t>
  </si>
  <si>
    <t>$100,000 and over</t>
  </si>
  <si>
    <t>+   2.5%</t>
  </si>
  <si>
    <t>+   2.0%</t>
  </si>
  <si>
    <t>of valuation over</t>
  </si>
  <si>
    <t>Range</t>
  </si>
  <si>
    <t>Base Fee</t>
  </si>
  <si>
    <t>Fee Per</t>
  </si>
  <si>
    <t>per</t>
  </si>
  <si>
    <t>Over</t>
  </si>
  <si>
    <t>Applicable Data from Table</t>
  </si>
  <si>
    <t>Range Based Fee</t>
  </si>
  <si>
    <t>Overage</t>
  </si>
  <si>
    <t>Overage Quantity</t>
  </si>
  <si>
    <t>Overage Fee</t>
  </si>
  <si>
    <t>Total Fee</t>
  </si>
  <si>
    <t>valuation</t>
  </si>
  <si>
    <t>Table 1 -  Plan Review Fee</t>
  </si>
  <si>
    <t>Table 2 - Inspection Fee</t>
  </si>
  <si>
    <t xml:space="preserve">Valuation for Plan Review Fee (A+C) = </t>
  </si>
  <si>
    <t>(G)</t>
  </si>
  <si>
    <t>(H)</t>
  </si>
  <si>
    <t>Enter Case #:</t>
  </si>
  <si>
    <t>ENG#</t>
  </si>
  <si>
    <t>Project Name</t>
  </si>
  <si>
    <t>PC#</t>
  </si>
  <si>
    <t>Total fee required at package submittal=</t>
  </si>
  <si>
    <t xml:space="preserve">  4" VCP  H.L. Sewer</t>
  </si>
  <si>
    <t xml:space="preserve">  6" VCP  H.L. Sewer</t>
  </si>
  <si>
    <t xml:space="preserve">  8" VCP  Mainline</t>
  </si>
  <si>
    <t>12" VCP  Mainline</t>
  </si>
  <si>
    <t>15" VCP  Mainline</t>
  </si>
  <si>
    <t>18" VCP  Mainline</t>
  </si>
  <si>
    <t>10" VCP  Mainline</t>
  </si>
  <si>
    <t>RATE OF INCREASE</t>
  </si>
  <si>
    <t>Permit Issuance</t>
  </si>
  <si>
    <t xml:space="preserve">   - All bond and fee amounts will automatically be calculated and will be summarized below.</t>
  </si>
  <si>
    <t xml:space="preserve"> - Inspection fees calculated below are an estimated amount and subject to change.  The fee is based on the final approved plan.</t>
  </si>
  <si>
    <t>Bond Processing</t>
  </si>
  <si>
    <t xml:space="preserve"> SS      -</t>
  </si>
  <si>
    <t xml:space="preserve">   - Fill in the quantities of all applicable items in this Sewer Plan</t>
  </si>
  <si>
    <t>Y</t>
  </si>
  <si>
    <t>(place Engineer's seal &amp; signature below)</t>
  </si>
  <si>
    <t xml:space="preserve">   - On Line (B1), using the drop-down arrow, select "Y" or "N" as applicable</t>
  </si>
  <si>
    <t>Updated fees effective on 09/13/2024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</si>
</sst>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10"/>
      <color rgb="FFFF33CC"/>
      <name val="Arial"/>
      <family val="2"/>
    </font>
    <font>
      <b/>
      <sz val="10"/>
      <color rgb="FF9900CC"/>
      <name val="Arial"/>
      <family val="2"/>
    </font>
    <font>
      <b/>
      <sz val="10"/>
      <color rgb="FF46DA54"/>
      <name val="Arial"/>
      <family val="2"/>
    </font>
    <font>
      <b/>
      <sz val="10"/>
      <color rgb="FF993300"/>
      <name val="Arial"/>
      <family val="2"/>
    </font>
    <font>
      <b/>
      <sz val="10"/>
      <color theme="9" tint="-0.249977111117893"/>
      <name val="Arial"/>
      <family val="2"/>
    </font>
    <font>
      <sz val="10"/>
      <color theme="1" tint="0.49998474074526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EC8AA"/>
        <bgColor indexed="64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92">
    <xf numFmtId="0" fontId="0" fillId="0" borderId="0" xfId="0"/>
    <xf numFmtId="44" fontId="1" fillId="0" borderId="1" xfId="1" applyFont="1" applyBorder="1" applyProtection="1"/>
    <xf numFmtId="44" fontId="1" fillId="0" borderId="2" xfId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44" fontId="1" fillId="0" borderId="0" xfId="1" applyFont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3" fontId="1" fillId="0" borderId="3" xfId="0" applyNumberFormat="1" applyFont="1" applyBorder="1" applyAlignment="1" applyProtection="1">
      <alignment vertical="center"/>
    </xf>
    <xf numFmtId="44" fontId="1" fillId="0" borderId="3" xfId="1" applyFont="1" applyBorder="1" applyAlignment="1" applyProtection="1">
      <alignment vertical="center"/>
    </xf>
    <xf numFmtId="44" fontId="1" fillId="0" borderId="0" xfId="1" applyFont="1" applyAlignment="1" applyProtection="1">
      <alignment horizontal="left" vertical="center"/>
    </xf>
    <xf numFmtId="44" fontId="13" fillId="0" borderId="0" xfId="1" applyFont="1" applyAlignment="1" applyProtection="1">
      <alignment vertical="center"/>
    </xf>
    <xf numFmtId="44" fontId="1" fillId="0" borderId="0" xfId="1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 indent="1"/>
    </xf>
    <xf numFmtId="44" fontId="9" fillId="0" borderId="0" xfId="1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44" fontId="13" fillId="0" borderId="0" xfId="1" applyFont="1" applyAlignment="1" applyProtection="1">
      <alignment horizontal="center" vertical="center"/>
    </xf>
    <xf numFmtId="44" fontId="10" fillId="0" borderId="0" xfId="1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44" fontId="1" fillId="0" borderId="0" xfId="1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3" fontId="11" fillId="0" borderId="0" xfId="0" applyNumberFormat="1" applyFont="1" applyAlignment="1" applyProtection="1">
      <alignment horizontal="center" vertical="center"/>
    </xf>
    <xf numFmtId="44" fontId="11" fillId="0" borderId="0" xfId="1" applyFont="1" applyAlignment="1" applyProtection="1">
      <alignment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0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44" fontId="2" fillId="0" borderId="8" xfId="1" applyFont="1" applyBorder="1" applyAlignment="1" applyProtection="1">
      <alignment vertical="center"/>
    </xf>
    <xf numFmtId="44" fontId="2" fillId="0" borderId="9" xfId="1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3" fontId="1" fillId="0" borderId="1" xfId="1" applyNumberFormat="1" applyFont="1" applyBorder="1" applyProtection="1"/>
    <xf numFmtId="44" fontId="1" fillId="0" borderId="13" xfId="1" applyFont="1" applyBorder="1" applyProtection="1"/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44" fontId="1" fillId="0" borderId="16" xfId="0" applyNumberFormat="1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left" vertical="center" indent="2"/>
    </xf>
    <xf numFmtId="0" fontId="1" fillId="0" borderId="17" xfId="0" applyFont="1" applyBorder="1" applyAlignment="1" applyProtection="1">
      <alignment vertical="center"/>
    </xf>
    <xf numFmtId="44" fontId="1" fillId="0" borderId="18" xfId="1" applyFont="1" applyBorder="1" applyAlignment="1" applyProtection="1">
      <alignment vertical="center"/>
    </xf>
    <xf numFmtId="44" fontId="20" fillId="0" borderId="19" xfId="0" applyNumberFormat="1" applyFont="1" applyBorder="1" applyAlignment="1" applyProtection="1">
      <alignment vertical="center"/>
    </xf>
    <xf numFmtId="44" fontId="1" fillId="0" borderId="0" xfId="0" applyNumberFormat="1" applyFont="1" applyAlignment="1" applyProtection="1">
      <alignment vertical="center"/>
    </xf>
    <xf numFmtId="44" fontId="1" fillId="0" borderId="0" xfId="0" applyNumberFormat="1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horizontal="left" vertical="center" indent="2"/>
    </xf>
    <xf numFmtId="0" fontId="1" fillId="0" borderId="21" xfId="0" applyFont="1" applyBorder="1" applyProtection="1"/>
    <xf numFmtId="0" fontId="1" fillId="0" borderId="18" xfId="0" applyFont="1" applyBorder="1" applyAlignment="1" applyProtection="1">
      <alignment vertical="center"/>
    </xf>
    <xf numFmtId="44" fontId="1" fillId="0" borderId="22" xfId="0" applyNumberFormat="1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left" vertical="center" indent="2"/>
    </xf>
    <xf numFmtId="0" fontId="20" fillId="0" borderId="0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horizontal="left" vertical="center" indent="2"/>
    </xf>
    <xf numFmtId="0" fontId="20" fillId="0" borderId="0" xfId="0" applyFont="1" applyFill="1" applyBorder="1" applyAlignment="1" applyProtection="1">
      <alignment horizontal="left" vertical="center"/>
    </xf>
    <xf numFmtId="0" fontId="2" fillId="0" borderId="25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44" fontId="1" fillId="0" borderId="1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4" fontId="20" fillId="0" borderId="5" xfId="0" applyNumberFormat="1" applyFont="1" applyBorder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center"/>
    </xf>
    <xf numFmtId="44" fontId="20" fillId="0" borderId="0" xfId="0" applyNumberFormat="1" applyFont="1" applyBorder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44" fontId="2" fillId="0" borderId="0" xfId="0" applyNumberFormat="1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right" vertical="center"/>
    </xf>
    <xf numFmtId="9" fontId="1" fillId="0" borderId="0" xfId="2" applyFont="1" applyBorder="1" applyAlignment="1" applyProtection="1">
      <alignment vertical="center"/>
    </xf>
    <xf numFmtId="44" fontId="20" fillId="0" borderId="0" xfId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4" fontId="20" fillId="0" borderId="11" xfId="0" applyNumberFormat="1" applyFont="1" applyBorder="1" applyAlignment="1" applyProtection="1">
      <alignment vertical="center"/>
    </xf>
    <xf numFmtId="0" fontId="14" fillId="0" borderId="27" xfId="0" applyFont="1" applyFill="1" applyBorder="1" applyAlignment="1" applyProtection="1">
      <alignment horizontal="right" vertical="center"/>
    </xf>
    <xf numFmtId="3" fontId="20" fillId="0" borderId="0" xfId="0" applyNumberFormat="1" applyFont="1" applyAlignment="1" applyProtection="1">
      <alignment vertical="center"/>
    </xf>
    <xf numFmtId="44" fontId="20" fillId="0" borderId="22" xfId="0" applyNumberFormat="1" applyFont="1" applyBorder="1" applyAlignment="1" applyProtection="1">
      <alignment vertical="center"/>
    </xf>
    <xf numFmtId="44" fontId="1" fillId="0" borderId="7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44" fontId="20" fillId="0" borderId="28" xfId="0" applyNumberFormat="1" applyFont="1" applyBorder="1" applyAlignment="1" applyProtection="1">
      <alignment vertical="center"/>
    </xf>
    <xf numFmtId="44" fontId="20" fillId="0" borderId="0" xfId="0" applyNumberFormat="1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4" fontId="5" fillId="3" borderId="5" xfId="0" applyNumberFormat="1" applyFont="1" applyFill="1" applyBorder="1" applyAlignment="1" applyProtection="1">
      <alignment vertical="center"/>
    </xf>
    <xf numFmtId="0" fontId="1" fillId="0" borderId="29" xfId="0" applyFont="1" applyBorder="1" applyAlignment="1" applyProtection="1">
      <alignment vertical="center"/>
    </xf>
    <xf numFmtId="3" fontId="1" fillId="0" borderId="30" xfId="0" applyNumberFormat="1" applyFont="1" applyBorder="1" applyAlignment="1" applyProtection="1">
      <alignment vertical="center"/>
    </xf>
    <xf numFmtId="44" fontId="1" fillId="0" borderId="30" xfId="1" applyFont="1" applyBorder="1" applyAlignment="1" applyProtection="1">
      <alignment vertical="center"/>
    </xf>
    <xf numFmtId="44" fontId="1" fillId="0" borderId="30" xfId="1" applyFont="1" applyBorder="1" applyAlignment="1" applyProtection="1">
      <alignment horizontal="right" vertical="center"/>
    </xf>
    <xf numFmtId="0" fontId="1" fillId="0" borderId="30" xfId="0" applyFont="1" applyFill="1" applyBorder="1" applyAlignment="1" applyProtection="1">
      <alignment vertical="center"/>
    </xf>
    <xf numFmtId="44" fontId="6" fillId="0" borderId="31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horizontal="right" vertical="center" wrapText="1"/>
    </xf>
    <xf numFmtId="0" fontId="20" fillId="0" borderId="16" xfId="0" applyFont="1" applyBorder="1" applyAlignment="1" applyProtection="1">
      <alignment vertical="center"/>
    </xf>
    <xf numFmtId="44" fontId="20" fillId="0" borderId="27" xfId="0" applyNumberFormat="1" applyFont="1" applyBorder="1" applyAlignment="1" applyProtection="1">
      <alignment vertical="center"/>
    </xf>
    <xf numFmtId="44" fontId="20" fillId="0" borderId="30" xfId="1" applyFont="1" applyBorder="1" applyAlignment="1" applyProtection="1">
      <alignment vertical="center"/>
    </xf>
    <xf numFmtId="0" fontId="2" fillId="0" borderId="3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20" fillId="0" borderId="0" xfId="0" applyNumberFormat="1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4" fontId="20" fillId="0" borderId="0" xfId="1" applyFont="1" applyAlignment="1" applyProtection="1">
      <alignment vertical="center"/>
    </xf>
    <xf numFmtId="0" fontId="20" fillId="0" borderId="0" xfId="0" quotePrefix="1" applyFont="1" applyAlignment="1" applyProtection="1">
      <alignment vertical="center"/>
    </xf>
    <xf numFmtId="9" fontId="1" fillId="0" borderId="0" xfId="0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44" fontId="1" fillId="0" borderId="0" xfId="1" quotePrefix="1" applyFont="1" applyBorder="1" applyAlignment="1" applyProtection="1">
      <alignment horizontal="center" vertical="center"/>
    </xf>
    <xf numFmtId="166" fontId="1" fillId="0" borderId="0" xfId="1" quotePrefix="1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 indent="11"/>
    </xf>
    <xf numFmtId="0" fontId="20" fillId="0" borderId="0" xfId="0" quotePrefix="1" applyFont="1" applyBorder="1" applyAlignment="1" applyProtection="1">
      <alignment vertical="center"/>
    </xf>
    <xf numFmtId="44" fontId="1" fillId="0" borderId="1" xfId="1" applyFont="1" applyFill="1" applyBorder="1" applyProtection="1"/>
    <xf numFmtId="0" fontId="1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165" fontId="1" fillId="0" borderId="16" xfId="0" applyNumberFormat="1" applyFont="1" applyBorder="1" applyAlignment="1" applyProtection="1">
      <alignment horizontal="center" vertical="center"/>
    </xf>
    <xf numFmtId="165" fontId="1" fillId="0" borderId="32" xfId="0" applyNumberFormat="1" applyFont="1" applyBorder="1" applyAlignment="1" applyProtection="1">
      <alignment horizontal="center" vertical="center"/>
    </xf>
    <xf numFmtId="0" fontId="17" fillId="0" borderId="34" xfId="0" applyFont="1" applyBorder="1" applyAlignment="1" applyProtection="1">
      <alignment horizontal="center" vertical="top" wrapText="1"/>
    </xf>
    <xf numFmtId="3" fontId="1" fillId="0" borderId="35" xfId="0" applyNumberFormat="1" applyFont="1" applyBorder="1" applyProtection="1"/>
    <xf numFmtId="0" fontId="17" fillId="0" borderId="35" xfId="0" applyFont="1" applyBorder="1" applyAlignment="1" applyProtection="1">
      <alignment horizontal="center" vertical="top"/>
    </xf>
    <xf numFmtId="44" fontId="1" fillId="0" borderId="35" xfId="1" applyFont="1" applyBorder="1" applyProtection="1"/>
    <xf numFmtId="0" fontId="1" fillId="0" borderId="35" xfId="0" applyFont="1" applyBorder="1" applyProtection="1"/>
    <xf numFmtId="0" fontId="17" fillId="0" borderId="33" xfId="0" applyFont="1" applyBorder="1" applyAlignment="1" applyProtection="1">
      <alignment horizontal="center" vertical="top" wrapText="1"/>
    </xf>
    <xf numFmtId="3" fontId="1" fillId="0" borderId="0" xfId="0" applyNumberFormat="1" applyFont="1" applyBorder="1" applyProtection="1"/>
    <xf numFmtId="44" fontId="1" fillId="0" borderId="0" xfId="1" applyFont="1" applyBorder="1" applyProtection="1"/>
    <xf numFmtId="0" fontId="1" fillId="0" borderId="0" xfId="0" applyFont="1" applyBorder="1" applyProtection="1"/>
    <xf numFmtId="0" fontId="1" fillId="0" borderId="33" xfId="0" applyFont="1" applyFill="1" applyBorder="1" applyAlignment="1" applyProtection="1">
      <alignment horizontal="left" vertical="top" wrapText="1"/>
    </xf>
    <xf numFmtId="6" fontId="1" fillId="0" borderId="0" xfId="0" applyNumberFormat="1" applyFont="1" applyFill="1" applyBorder="1" applyAlignment="1" applyProtection="1">
      <alignment horizontal="center" vertical="top" wrapText="1"/>
    </xf>
    <xf numFmtId="44" fontId="1" fillId="0" borderId="0" xfId="1" quotePrefix="1" applyFont="1" applyFill="1" applyBorder="1" applyAlignment="1" applyProtection="1">
      <alignment horizontal="right"/>
    </xf>
    <xf numFmtId="44" fontId="1" fillId="0" borderId="0" xfId="1" applyFont="1" applyFill="1" applyBorder="1" applyProtection="1"/>
    <xf numFmtId="44" fontId="1" fillId="0" borderId="0" xfId="1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Protection="1"/>
    <xf numFmtId="8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0" xfId="0" applyFill="1" applyBorder="1" applyProtection="1"/>
    <xf numFmtId="0" fontId="17" fillId="0" borderId="7" xfId="0" applyFont="1" applyFill="1" applyBorder="1" applyAlignment="1" applyProtection="1">
      <alignment horizontal="center" vertical="top" wrapText="1"/>
    </xf>
    <xf numFmtId="6" fontId="1" fillId="0" borderId="16" xfId="0" applyNumberFormat="1" applyFont="1" applyFill="1" applyBorder="1" applyAlignment="1" applyProtection="1">
      <alignment horizontal="justify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3" fontId="1" fillId="0" borderId="0" xfId="0" applyNumberFormat="1" applyFont="1" applyFill="1" applyBorder="1" applyAlignment="1" applyProtection="1"/>
    <xf numFmtId="0" fontId="1" fillId="0" borderId="16" xfId="0" applyFont="1" applyFill="1" applyBorder="1" applyProtection="1"/>
    <xf numFmtId="0" fontId="0" fillId="0" borderId="0" xfId="0" applyBorder="1" applyAlignment="1" applyProtection="1"/>
    <xf numFmtId="0" fontId="1" fillId="0" borderId="7" xfId="0" applyFont="1" applyFill="1" applyBorder="1" applyAlignment="1" applyProtection="1">
      <alignment horizontal="center" vertical="top" wrapText="1"/>
    </xf>
    <xf numFmtId="44" fontId="1" fillId="0" borderId="0" xfId="1" applyFont="1" applyFill="1" applyBorder="1" applyAlignment="1" applyProtection="1"/>
    <xf numFmtId="44" fontId="1" fillId="0" borderId="0" xfId="1" applyFont="1" applyFill="1" applyProtection="1"/>
    <xf numFmtId="0" fontId="2" fillId="0" borderId="38" xfId="0" applyFont="1" applyFill="1" applyBorder="1" applyAlignment="1" applyProtection="1">
      <alignment horizontal="left"/>
    </xf>
    <xf numFmtId="3" fontId="2" fillId="0" borderId="39" xfId="0" applyNumberFormat="1" applyFont="1" applyFill="1" applyBorder="1" applyAlignment="1" applyProtection="1">
      <alignment horizontal="center"/>
    </xf>
    <xf numFmtId="44" fontId="1" fillId="0" borderId="40" xfId="1" applyFont="1" applyFill="1" applyBorder="1" applyProtection="1"/>
    <xf numFmtId="0" fontId="17" fillId="0" borderId="42" xfId="0" applyFont="1" applyFill="1" applyBorder="1" applyAlignment="1" applyProtection="1">
      <alignment horizontal="center" vertical="top" wrapText="1"/>
    </xf>
    <xf numFmtId="3" fontId="1" fillId="0" borderId="37" xfId="0" applyNumberFormat="1" applyFont="1" applyFill="1" applyBorder="1" applyProtection="1"/>
    <xf numFmtId="0" fontId="17" fillId="0" borderId="37" xfId="0" applyFont="1" applyFill="1" applyBorder="1" applyAlignment="1" applyProtection="1">
      <alignment horizontal="center" vertical="top"/>
    </xf>
    <xf numFmtId="44" fontId="1" fillId="0" borderId="43" xfId="1" applyFont="1" applyFill="1" applyBorder="1" applyProtection="1"/>
    <xf numFmtId="3" fontId="1" fillId="0" borderId="0" xfId="0" applyNumberFormat="1" applyFont="1" applyFill="1" applyBorder="1" applyProtection="1"/>
    <xf numFmtId="44" fontId="1" fillId="0" borderId="16" xfId="1" applyFont="1" applyFill="1" applyBorder="1" applyProtection="1"/>
    <xf numFmtId="6" fontId="1" fillId="0" borderId="0" xfId="0" quotePrefix="1" applyNumberFormat="1" applyFont="1" applyFill="1" applyBorder="1" applyAlignment="1" applyProtection="1">
      <alignment vertical="top" wrapText="1"/>
    </xf>
    <xf numFmtId="10" fontId="1" fillId="0" borderId="0" xfId="1" quotePrefix="1" applyNumberFormat="1" applyFont="1" applyFill="1" applyBorder="1" applyAlignment="1" applyProtection="1"/>
    <xf numFmtId="44" fontId="1" fillId="0" borderId="16" xfId="1" applyFont="1" applyFill="1" applyBorder="1" applyAlignment="1" applyProtection="1">
      <alignment horizontal="left"/>
    </xf>
    <xf numFmtId="8" fontId="1" fillId="0" borderId="36" xfId="0" quotePrefix="1" applyNumberFormat="1" applyFont="1" applyFill="1" applyBorder="1" applyAlignment="1" applyProtection="1">
      <alignment vertical="top" wrapText="1"/>
    </xf>
    <xf numFmtId="44" fontId="1" fillId="0" borderId="36" xfId="1" quotePrefix="1" applyFont="1" applyFill="1" applyBorder="1" applyAlignment="1" applyProtection="1">
      <alignment horizontal="right"/>
    </xf>
    <xf numFmtId="0" fontId="1" fillId="2" borderId="44" xfId="0" applyFont="1" applyFill="1" applyBorder="1" applyAlignment="1" applyProtection="1">
      <alignment horizontal="left" vertical="center" indent="1"/>
      <protection locked="0"/>
    </xf>
    <xf numFmtId="44" fontId="1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4" fontId="1" fillId="0" borderId="44" xfId="1" applyFont="1" applyBorder="1" applyAlignment="1" applyProtection="1">
      <alignment vertical="center"/>
      <protection locked="0"/>
    </xf>
    <xf numFmtId="0" fontId="1" fillId="0" borderId="44" xfId="0" applyFont="1" applyBorder="1" applyAlignment="1" applyProtection="1">
      <alignment vertical="center"/>
      <protection locked="0"/>
    </xf>
    <xf numFmtId="44" fontId="1" fillId="0" borderId="45" xfId="1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vertical="center"/>
      <protection locked="0"/>
    </xf>
    <xf numFmtId="44" fontId="1" fillId="0" borderId="3" xfId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3" fontId="1" fillId="0" borderId="1" xfId="1" applyNumberFormat="1" applyFont="1" applyBorder="1" applyProtection="1">
      <protection locked="0"/>
    </xf>
    <xf numFmtId="3" fontId="1" fillId="0" borderId="1" xfId="1" applyNumberFormat="1" applyFont="1" applyFill="1" applyBorder="1" applyProtection="1">
      <protection locked="0"/>
    </xf>
    <xf numFmtId="3" fontId="1" fillId="2" borderId="6" xfId="1" applyNumberFormat="1" applyFont="1" applyFill="1" applyBorder="1" applyAlignment="1" applyProtection="1">
      <alignment horizontal="center" vertical="center"/>
      <protection locked="0"/>
    </xf>
    <xf numFmtId="44" fontId="29" fillId="0" borderId="0" xfId="0" applyNumberFormat="1" applyFont="1" applyAlignment="1" applyProtection="1">
      <alignment vertical="center"/>
    </xf>
    <xf numFmtId="0" fontId="0" fillId="0" borderId="16" xfId="0" applyBorder="1" applyAlignment="1" applyProtection="1"/>
    <xf numFmtId="44" fontId="1" fillId="0" borderId="0" xfId="1" quotePrefix="1" applyFont="1" applyFill="1" applyBorder="1" applyAlignment="1" applyProtection="1">
      <alignment horizontal="center"/>
    </xf>
    <xf numFmtId="44" fontId="1" fillId="0" borderId="36" xfId="1" quotePrefix="1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vertical="center"/>
      <protection locked="0"/>
    </xf>
    <xf numFmtId="0" fontId="1" fillId="0" borderId="46" xfId="0" applyFont="1" applyFill="1" applyBorder="1" applyAlignment="1" applyProtection="1">
      <alignment horizontal="center" vertical="top" wrapText="1"/>
    </xf>
    <xf numFmtId="166" fontId="1" fillId="0" borderId="0" xfId="2" applyNumberFormat="1" applyFont="1" applyFill="1" applyBorder="1" applyAlignment="1" applyProtection="1"/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5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4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3" fontId="1" fillId="0" borderId="51" xfId="0" applyNumberFormat="1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4" borderId="3" xfId="0" applyNumberFormat="1" applyFont="1" applyFill="1" applyBorder="1" applyAlignment="1">
      <alignment vertical="center"/>
    </xf>
    <xf numFmtId="164" fontId="20" fillId="4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4" xfId="0" applyNumberFormat="1" applyFont="1" applyBorder="1" applyAlignment="1">
      <alignment vertical="center"/>
    </xf>
    <xf numFmtId="0" fontId="0" fillId="0" borderId="0" xfId="0" applyBorder="1"/>
    <xf numFmtId="6" fontId="0" fillId="0" borderId="0" xfId="0" applyNumberFormat="1" applyBorder="1"/>
    <xf numFmtId="165" fontId="1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left" vertical="center"/>
    </xf>
    <xf numFmtId="166" fontId="20" fillId="4" borderId="0" xfId="2" applyNumberFormat="1" applyFont="1" applyFill="1" applyBorder="1" applyAlignment="1">
      <alignment vertical="center"/>
    </xf>
    <xf numFmtId="166" fontId="20" fillId="4" borderId="0" xfId="2" applyNumberFormat="1" applyFont="1" applyFill="1" applyBorder="1" applyAlignment="1">
      <alignment horizontal="right" vertical="center"/>
    </xf>
    <xf numFmtId="44" fontId="0" fillId="0" borderId="0" xfId="0" applyNumberFormat="1" applyBorder="1"/>
    <xf numFmtId="10" fontId="1" fillId="0" borderId="36" xfId="1" quotePrefix="1" applyNumberFormat="1" applyFont="1" applyFill="1" applyBorder="1" applyAlignment="1" applyProtection="1"/>
    <xf numFmtId="0" fontId="0" fillId="0" borderId="32" xfId="0" applyBorder="1" applyAlignment="1" applyProtection="1"/>
    <xf numFmtId="0" fontId="2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44" fontId="1" fillId="0" borderId="0" xfId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 indent="1"/>
    </xf>
    <xf numFmtId="44" fontId="31" fillId="0" borderId="0" xfId="1" applyFont="1" applyAlignment="1" applyProtection="1">
      <alignment horizontal="right" vertical="top"/>
    </xf>
    <xf numFmtId="0" fontId="20" fillId="2" borderId="30" xfId="0" applyFont="1" applyFill="1" applyBorder="1" applyAlignment="1" applyProtection="1">
      <alignment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3" fontId="21" fillId="0" borderId="0" xfId="0" applyNumberFormat="1" applyFont="1" applyBorder="1" applyAlignment="1" applyProtection="1">
      <alignment horizontal="center" vertical="center"/>
    </xf>
    <xf numFmtId="3" fontId="10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164" fontId="11" fillId="0" borderId="0" xfId="1" applyNumberFormat="1" applyFont="1" applyBorder="1" applyAlignment="1" applyProtection="1">
      <alignment horizontal="right" vertical="center" indent="4"/>
    </xf>
    <xf numFmtId="3" fontId="22" fillId="0" borderId="0" xfId="0" applyNumberFormat="1" applyFont="1" applyBorder="1" applyAlignment="1" applyProtection="1">
      <alignment horizontal="right" vertical="center" indent="4"/>
    </xf>
    <xf numFmtId="164" fontId="10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  <protection locked="0"/>
    </xf>
    <xf numFmtId="0" fontId="1" fillId="0" borderId="30" xfId="0" applyFont="1" applyBorder="1" applyProtection="1"/>
    <xf numFmtId="3" fontId="2" fillId="0" borderId="33" xfId="0" applyNumberFormat="1" applyFont="1" applyBorder="1" applyAlignment="1" applyProtection="1"/>
    <xf numFmtId="0" fontId="1" fillId="0" borderId="33" xfId="0" applyFont="1" applyBorder="1" applyProtection="1"/>
    <xf numFmtId="0" fontId="1" fillId="0" borderId="7" xfId="0" applyFont="1" applyBorder="1" applyProtection="1"/>
    <xf numFmtId="6" fontId="1" fillId="0" borderId="7" xfId="0" applyNumberFormat="1" applyFont="1" applyBorder="1" applyAlignment="1" applyProtection="1">
      <alignment horizontal="left"/>
    </xf>
    <xf numFmtId="0" fontId="0" fillId="0" borderId="7" xfId="0" applyBorder="1" applyAlignment="1" applyProtection="1"/>
    <xf numFmtId="164" fontId="20" fillId="4" borderId="0" xfId="0" applyNumberFormat="1" applyFont="1" applyFill="1" applyBorder="1" applyAlignment="1">
      <alignment vertical="center"/>
    </xf>
    <xf numFmtId="0" fontId="0" fillId="8" borderId="0" xfId="0" applyFill="1"/>
    <xf numFmtId="10" fontId="0" fillId="8" borderId="0" xfId="2" applyNumberFormat="1" applyFont="1" applyFill="1"/>
    <xf numFmtId="0" fontId="0" fillId="4" borderId="0" xfId="0" applyFill="1"/>
    <xf numFmtId="44" fontId="33" fillId="2" borderId="61" xfId="1" applyFont="1" applyFill="1" applyBorder="1" applyAlignment="1" applyProtection="1">
      <alignment vertical="center"/>
    </xf>
    <xf numFmtId="44" fontId="33" fillId="2" borderId="62" xfId="1" applyFont="1" applyFill="1" applyBorder="1" applyAlignment="1" applyProtection="1">
      <alignment vertical="center"/>
    </xf>
    <xf numFmtId="44" fontId="33" fillId="2" borderId="59" xfId="1" applyFont="1" applyFill="1" applyBorder="1" applyAlignment="1" applyProtection="1">
      <alignment vertical="center"/>
    </xf>
    <xf numFmtId="44" fontId="33" fillId="2" borderId="60" xfId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164" fontId="11" fillId="3" borderId="0" xfId="1" applyNumberFormat="1" applyFont="1" applyFill="1" applyBorder="1" applyAlignment="1" applyProtection="1">
      <alignment horizontal="right" vertical="center" indent="4"/>
    </xf>
    <xf numFmtId="0" fontId="2" fillId="5" borderId="4" xfId="0" applyFont="1" applyFill="1" applyBorder="1" applyAlignment="1" applyProtection="1">
      <alignment horizontal="center"/>
    </xf>
    <xf numFmtId="0" fontId="2" fillId="5" borderId="55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6" fontId="1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/>
    <xf numFmtId="0" fontId="2" fillId="6" borderId="4" xfId="0" applyFont="1" applyFill="1" applyBorder="1" applyAlignment="1" applyProtection="1">
      <alignment horizontal="center"/>
    </xf>
    <xf numFmtId="0" fontId="2" fillId="6" borderId="55" xfId="0" applyFont="1" applyFill="1" applyBorder="1" applyAlignment="1" applyProtection="1">
      <alignment horizontal="center"/>
    </xf>
    <xf numFmtId="0" fontId="2" fillId="6" borderId="6" xfId="0" applyFont="1" applyFill="1" applyBorder="1" applyAlignment="1" applyProtection="1">
      <alignment horizontal="center"/>
    </xf>
    <xf numFmtId="166" fontId="1" fillId="0" borderId="0" xfId="2" quotePrefix="1" applyNumberFormat="1" applyFont="1" applyBorder="1" applyAlignment="1" applyProtection="1">
      <alignment horizontal="center" vertical="center"/>
    </xf>
    <xf numFmtId="164" fontId="11" fillId="0" borderId="0" xfId="1" applyNumberFormat="1" applyFont="1" applyBorder="1" applyAlignment="1" applyProtection="1">
      <alignment horizontal="right" vertical="center" indent="4"/>
    </xf>
    <xf numFmtId="164" fontId="11" fillId="3" borderId="39" xfId="1" applyNumberFormat="1" applyFont="1" applyFill="1" applyBorder="1" applyAlignment="1" applyProtection="1">
      <alignment horizontal="right" vertical="center" indent="4"/>
    </xf>
    <xf numFmtId="164" fontId="11" fillId="3" borderId="41" xfId="1" applyNumberFormat="1" applyFont="1" applyFill="1" applyBorder="1" applyAlignment="1" applyProtection="1">
      <alignment horizontal="right" vertical="center" indent="4"/>
    </xf>
    <xf numFmtId="3" fontId="2" fillId="0" borderId="39" xfId="0" applyNumberFormat="1" applyFont="1" applyBorder="1" applyAlignment="1" applyProtection="1">
      <alignment horizontal="center"/>
    </xf>
    <xf numFmtId="3" fontId="2" fillId="0" borderId="40" xfId="0" applyNumberFormat="1" applyFont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/>
    </xf>
    <xf numFmtId="0" fontId="2" fillId="0" borderId="5" xfId="0" applyFont="1" applyBorder="1" applyAlignment="1" applyProtection="1">
      <alignment horizontal="right" vertical="center"/>
    </xf>
    <xf numFmtId="44" fontId="3" fillId="0" borderId="55" xfId="1" applyFont="1" applyBorder="1" applyAlignment="1" applyProtection="1">
      <alignment horizontal="center" vertical="center"/>
    </xf>
    <xf numFmtId="44" fontId="3" fillId="0" borderId="6" xfId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7" borderId="56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6"/>
  <sheetViews>
    <sheetView tabSelected="1" topLeftCell="A7" zoomScale="130" zoomScaleNormal="130" workbookViewId="0">
      <selection activeCell="E17" sqref="E17"/>
    </sheetView>
  </sheetViews>
  <sheetFormatPr defaultRowHeight="12.75" x14ac:dyDescent="0.25"/>
  <cols>
    <col min="1" max="1" width="47.7109375" style="5" customWidth="1"/>
    <col min="2" max="2" width="11.42578125" style="74" customWidth="1"/>
    <col min="3" max="3" width="12.140625" style="104" customWidth="1"/>
    <col min="4" max="4" width="8.28515625" style="104" customWidth="1"/>
    <col min="5" max="5" width="12.85546875" style="5" customWidth="1"/>
    <col min="6" max="6" width="17.85546875" style="5" customWidth="1"/>
    <col min="7" max="7" width="3.85546875" style="100" customWidth="1"/>
    <col min="8" max="8" width="11.7109375" style="5" customWidth="1"/>
    <col min="9" max="9" width="11.28515625" style="5" bestFit="1" customWidth="1"/>
    <col min="10" max="10" width="31.7109375" style="5" bestFit="1" customWidth="1"/>
    <col min="11" max="11" width="7.140625" style="5" hidden="1" customWidth="1"/>
    <col min="12" max="12" width="11.28515625" style="5" hidden="1" customWidth="1"/>
    <col min="13" max="13" width="5.28515625" style="5" hidden="1" customWidth="1"/>
    <col min="14" max="14" width="4.28515625" style="5" bestFit="1" customWidth="1"/>
    <col min="15" max="15" width="8.5703125" style="5" bestFit="1" customWidth="1"/>
    <col min="16" max="16384" width="9.140625" style="5"/>
  </cols>
  <sheetData>
    <row r="1" spans="1:8" ht="15.75" x14ac:dyDescent="0.25">
      <c r="A1" s="267" t="s">
        <v>15</v>
      </c>
      <c r="B1" s="267"/>
      <c r="C1" s="267"/>
      <c r="D1" s="267"/>
      <c r="E1" s="267"/>
      <c r="F1" s="267"/>
      <c r="G1" s="3"/>
      <c r="H1" s="4"/>
    </row>
    <row r="2" spans="1:8" ht="15.75" x14ac:dyDescent="0.25">
      <c r="A2" s="267" t="s">
        <v>108</v>
      </c>
      <c r="B2" s="267"/>
      <c r="C2" s="267"/>
      <c r="D2" s="267"/>
      <c r="E2" s="267"/>
      <c r="F2" s="267"/>
      <c r="G2" s="3"/>
      <c r="H2" s="4"/>
    </row>
    <row r="3" spans="1:8" x14ac:dyDescent="0.25">
      <c r="A3" s="268" t="s">
        <v>166</v>
      </c>
      <c r="B3" s="268"/>
      <c r="C3" s="268"/>
      <c r="D3" s="268"/>
      <c r="E3" s="268"/>
      <c r="F3" s="268"/>
      <c r="G3" s="3"/>
      <c r="H3" s="4"/>
    </row>
    <row r="4" spans="1:8" ht="18" x14ac:dyDescent="0.25">
      <c r="A4" s="269" t="s">
        <v>34</v>
      </c>
      <c r="B4" s="269"/>
      <c r="C4" s="269"/>
      <c r="D4" s="269"/>
      <c r="E4" s="269"/>
      <c r="F4" s="269"/>
      <c r="G4" s="3"/>
      <c r="H4" s="4"/>
    </row>
    <row r="5" spans="1:8" x14ac:dyDescent="0.25">
      <c r="A5" s="4"/>
      <c r="B5" s="6"/>
      <c r="C5" s="7"/>
      <c r="D5" s="7"/>
      <c r="E5" s="4"/>
      <c r="F5" s="4"/>
      <c r="G5" s="3"/>
      <c r="H5" s="4"/>
    </row>
    <row r="6" spans="1:8" ht="13.5" thickBot="1" x14ac:dyDescent="0.3">
      <c r="A6" s="8"/>
      <c r="B6" s="9"/>
      <c r="C6" s="10"/>
      <c r="D6" s="10"/>
      <c r="E6" s="8"/>
      <c r="F6" s="8"/>
      <c r="G6" s="3"/>
      <c r="H6" s="4"/>
    </row>
    <row r="7" spans="1:8" ht="15.75" customHeight="1" thickTop="1" x14ac:dyDescent="0.25">
      <c r="A7" s="4"/>
      <c r="B7" s="6"/>
      <c r="C7" s="7"/>
      <c r="D7" s="230" t="s">
        <v>144</v>
      </c>
      <c r="E7" s="258" t="s">
        <v>161</v>
      </c>
      <c r="F7" s="259"/>
      <c r="G7" s="3"/>
      <c r="H7" s="4"/>
    </row>
    <row r="8" spans="1:8" ht="15" customHeight="1" thickBot="1" x14ac:dyDescent="0.3">
      <c r="A8" s="225" t="s">
        <v>32</v>
      </c>
      <c r="B8" s="226"/>
      <c r="C8" s="227"/>
      <c r="D8" s="227"/>
      <c r="E8" s="260"/>
      <c r="F8" s="261"/>
      <c r="G8" s="3"/>
      <c r="H8" s="4"/>
    </row>
    <row r="9" spans="1:8" x14ac:dyDescent="0.25">
      <c r="A9" s="228" t="s">
        <v>84</v>
      </c>
      <c r="B9" s="226"/>
      <c r="C9" s="227"/>
      <c r="D9" s="227"/>
      <c r="E9" s="228"/>
      <c r="F9" s="228"/>
      <c r="G9" s="3"/>
      <c r="H9" s="4"/>
    </row>
    <row r="10" spans="1:8" x14ac:dyDescent="0.25">
      <c r="A10" s="228" t="s">
        <v>162</v>
      </c>
      <c r="B10" s="226"/>
      <c r="C10" s="227"/>
      <c r="D10" s="227"/>
      <c r="E10" s="228"/>
      <c r="F10" s="228"/>
      <c r="G10" s="3"/>
      <c r="H10" s="4"/>
    </row>
    <row r="11" spans="1:8" x14ac:dyDescent="0.25">
      <c r="A11" s="228" t="s">
        <v>165</v>
      </c>
      <c r="B11" s="226"/>
      <c r="C11" s="227"/>
      <c r="D11" s="227"/>
      <c r="E11" s="228"/>
      <c r="F11" s="228"/>
      <c r="G11" s="3"/>
      <c r="H11" s="4"/>
    </row>
    <row r="12" spans="1:8" x14ac:dyDescent="0.25">
      <c r="A12" s="228" t="s">
        <v>158</v>
      </c>
      <c r="G12" s="3"/>
      <c r="H12" s="4"/>
    </row>
    <row r="13" spans="1:8" x14ac:dyDescent="0.25">
      <c r="A13" s="225" t="s">
        <v>79</v>
      </c>
      <c r="B13" s="226"/>
      <c r="C13" s="227"/>
      <c r="D13" s="227"/>
      <c r="E13" s="228"/>
      <c r="F13" s="228"/>
      <c r="G13" s="3"/>
      <c r="H13" s="4"/>
    </row>
    <row r="14" spans="1:8" x14ac:dyDescent="0.25">
      <c r="A14" s="229" t="s">
        <v>159</v>
      </c>
      <c r="B14" s="228"/>
      <c r="C14" s="228"/>
      <c r="D14" s="228"/>
      <c r="E14" s="228"/>
      <c r="F14" s="228"/>
      <c r="G14" s="3"/>
      <c r="H14" s="4"/>
    </row>
    <row r="15" spans="1:8" ht="13.5" thickBot="1" x14ac:dyDescent="0.3">
      <c r="A15" s="8"/>
      <c r="B15" s="9"/>
      <c r="C15" s="10"/>
      <c r="D15" s="10"/>
      <c r="E15" s="8"/>
      <c r="F15" s="8"/>
      <c r="G15" s="3"/>
      <c r="H15" s="4"/>
    </row>
    <row r="16" spans="1:8" ht="13.5" thickTop="1" x14ac:dyDescent="0.25">
      <c r="A16" s="4"/>
      <c r="B16" s="6"/>
      <c r="C16" s="7"/>
      <c r="D16" s="7"/>
      <c r="E16" s="4"/>
      <c r="F16" s="4"/>
      <c r="G16" s="3"/>
      <c r="H16" s="4"/>
    </row>
    <row r="17" spans="1:12" x14ac:dyDescent="0.25">
      <c r="A17" s="11" t="s">
        <v>16</v>
      </c>
      <c r="B17" s="12"/>
      <c r="C17" s="4"/>
      <c r="D17" s="14" t="s">
        <v>80</v>
      </c>
      <c r="E17" s="231"/>
      <c r="F17" s="232"/>
      <c r="G17" s="3"/>
      <c r="H17" s="4"/>
    </row>
    <row r="18" spans="1:12" x14ac:dyDescent="0.25">
      <c r="A18" s="165"/>
      <c r="B18" s="11"/>
      <c r="C18" s="13"/>
      <c r="G18" s="3"/>
      <c r="H18" s="4"/>
      <c r="J18" s="7"/>
      <c r="K18" s="233"/>
      <c r="L18" s="234"/>
    </row>
    <row r="19" spans="1:12" ht="15" x14ac:dyDescent="0.25">
      <c r="A19" s="15" t="s">
        <v>27</v>
      </c>
      <c r="B19" s="11"/>
      <c r="C19" s="16"/>
      <c r="D19" s="17" t="s">
        <v>145</v>
      </c>
      <c r="E19" s="231"/>
      <c r="F19" s="231"/>
      <c r="G19" s="3"/>
      <c r="H19" s="4"/>
      <c r="J19" s="7"/>
      <c r="K19" s="235"/>
      <c r="L19" s="236"/>
    </row>
    <row r="20" spans="1:12" x14ac:dyDescent="0.25">
      <c r="A20" s="165"/>
      <c r="B20" s="11"/>
      <c r="C20" s="5"/>
      <c r="G20" s="3"/>
      <c r="H20" s="4"/>
      <c r="K20" s="236"/>
      <c r="L20" s="236"/>
    </row>
    <row r="21" spans="1:12" x14ac:dyDescent="0.25">
      <c r="A21" s="15" t="s">
        <v>81</v>
      </c>
      <c r="B21" s="6"/>
      <c r="C21" s="7"/>
      <c r="D21" s="17" t="s">
        <v>147</v>
      </c>
      <c r="E21" s="231"/>
      <c r="F21" s="231"/>
      <c r="G21" s="3"/>
      <c r="H21" s="4"/>
      <c r="J21" s="7"/>
      <c r="K21" s="233"/>
      <c r="L21" s="234"/>
    </row>
    <row r="22" spans="1:12" x14ac:dyDescent="0.25">
      <c r="A22" s="165"/>
      <c r="B22" s="6"/>
      <c r="C22" s="7"/>
      <c r="D22" s="7"/>
      <c r="E22" s="14"/>
      <c r="F22" s="116"/>
      <c r="G22" s="3"/>
      <c r="H22" s="4"/>
      <c r="J22" s="7"/>
      <c r="K22" s="233"/>
      <c r="L22" s="237"/>
    </row>
    <row r="23" spans="1:12" x14ac:dyDescent="0.25">
      <c r="A23" s="15" t="s">
        <v>82</v>
      </c>
      <c r="B23" s="6"/>
      <c r="C23" s="7"/>
      <c r="D23" s="17" t="s">
        <v>146</v>
      </c>
      <c r="E23" s="231"/>
      <c r="F23" s="231"/>
      <c r="G23" s="3"/>
      <c r="H23" s="4"/>
      <c r="J23" s="7"/>
      <c r="K23" s="233"/>
      <c r="L23" s="237"/>
    </row>
    <row r="24" spans="1:12" x14ac:dyDescent="0.25">
      <c r="A24" s="165"/>
      <c r="B24" s="6"/>
      <c r="C24" s="7"/>
      <c r="D24" s="7"/>
      <c r="E24" s="14"/>
      <c r="F24" s="4"/>
      <c r="G24" s="3"/>
      <c r="H24" s="4"/>
      <c r="J24" s="7"/>
      <c r="K24" s="14"/>
      <c r="L24" s="4"/>
    </row>
    <row r="25" spans="1:12" x14ac:dyDescent="0.25">
      <c r="A25" s="15" t="s">
        <v>83</v>
      </c>
      <c r="B25" s="6"/>
      <c r="C25" s="7"/>
      <c r="D25" s="7"/>
      <c r="E25" s="14"/>
      <c r="F25" s="4"/>
      <c r="G25" s="3"/>
      <c r="H25" s="4"/>
      <c r="J25" s="7"/>
      <c r="K25" s="14"/>
      <c r="L25" s="4"/>
    </row>
    <row r="26" spans="1:12" x14ac:dyDescent="0.25">
      <c r="A26" s="18" t="s">
        <v>164</v>
      </c>
      <c r="B26" s="6"/>
      <c r="C26" s="7"/>
      <c r="D26" s="7"/>
      <c r="E26" s="4"/>
      <c r="F26" s="4"/>
      <c r="G26" s="3"/>
      <c r="H26" s="4"/>
    </row>
    <row r="27" spans="1:12" x14ac:dyDescent="0.25">
      <c r="B27" s="6"/>
      <c r="C27" s="7"/>
      <c r="D27" s="7"/>
      <c r="E27" s="4"/>
      <c r="F27" s="4"/>
      <c r="G27" s="3"/>
      <c r="H27" s="4"/>
    </row>
    <row r="28" spans="1:12" x14ac:dyDescent="0.25">
      <c r="A28" s="4"/>
      <c r="B28" s="6"/>
      <c r="C28" s="11" t="s">
        <v>17</v>
      </c>
      <c r="D28" s="166"/>
      <c r="E28" s="167"/>
      <c r="F28" s="167"/>
      <c r="G28" s="3"/>
      <c r="H28" s="4"/>
    </row>
    <row r="29" spans="1:12" x14ac:dyDescent="0.25">
      <c r="A29" s="4"/>
      <c r="B29" s="6"/>
      <c r="C29" s="19" t="s">
        <v>27</v>
      </c>
      <c r="D29" s="168"/>
      <c r="E29" s="169"/>
      <c r="F29" s="169"/>
      <c r="G29" s="3"/>
      <c r="H29" s="4"/>
    </row>
    <row r="30" spans="1:12" x14ac:dyDescent="0.25">
      <c r="A30" s="4"/>
      <c r="B30" s="6"/>
      <c r="C30" s="13"/>
      <c r="D30" s="170"/>
      <c r="E30" s="171"/>
      <c r="F30" s="171"/>
      <c r="G30" s="3"/>
      <c r="H30" s="4"/>
    </row>
    <row r="31" spans="1:12" x14ac:dyDescent="0.25">
      <c r="A31" s="4"/>
      <c r="B31" s="6"/>
      <c r="C31" s="19" t="s">
        <v>28</v>
      </c>
      <c r="D31" s="168"/>
      <c r="E31" s="169"/>
      <c r="F31" s="169"/>
      <c r="G31" s="3"/>
      <c r="H31" s="4"/>
    </row>
    <row r="32" spans="1:12" x14ac:dyDescent="0.25">
      <c r="A32" s="4"/>
      <c r="B32" s="6"/>
      <c r="C32" s="13"/>
      <c r="D32" s="170"/>
      <c r="E32" s="171"/>
      <c r="F32" s="171"/>
      <c r="G32" s="3"/>
      <c r="H32" s="4"/>
    </row>
    <row r="33" spans="1:8" x14ac:dyDescent="0.25">
      <c r="A33" s="4"/>
      <c r="B33" s="6"/>
      <c r="C33" s="19" t="s">
        <v>29</v>
      </c>
      <c r="D33" s="168"/>
      <c r="E33" s="169"/>
      <c r="F33" s="169"/>
      <c r="G33" s="3"/>
      <c r="H33" s="4"/>
    </row>
    <row r="34" spans="1:8" ht="13.5" thickBot="1" x14ac:dyDescent="0.3">
      <c r="A34" s="8"/>
      <c r="B34" s="9"/>
      <c r="C34" s="10"/>
      <c r="D34" s="172"/>
      <c r="E34" s="173"/>
      <c r="F34" s="173"/>
      <c r="G34" s="3"/>
      <c r="H34" s="4"/>
    </row>
    <row r="35" spans="1:8" ht="13.5" thickTop="1" x14ac:dyDescent="0.25">
      <c r="A35" s="20"/>
      <c r="B35" s="21"/>
      <c r="C35" s="22"/>
      <c r="D35" s="22"/>
      <c r="E35" s="20"/>
      <c r="F35" s="20"/>
      <c r="G35" s="3"/>
      <c r="H35" s="4"/>
    </row>
    <row r="36" spans="1:8" ht="15" x14ac:dyDescent="0.25">
      <c r="A36" s="23" t="s">
        <v>25</v>
      </c>
      <c r="B36" s="24"/>
      <c r="C36" s="25"/>
      <c r="D36" s="7"/>
      <c r="E36" s="4"/>
      <c r="F36" s="4"/>
      <c r="G36" s="3"/>
      <c r="H36" s="4"/>
    </row>
    <row r="37" spans="1:8" ht="15" x14ac:dyDescent="0.25">
      <c r="A37" s="244" t="s">
        <v>19</v>
      </c>
      <c r="B37" s="263">
        <f>F111</f>
        <v>0</v>
      </c>
      <c r="C37" s="263"/>
      <c r="D37" s="238" t="s">
        <v>12</v>
      </c>
      <c r="E37" s="27"/>
      <c r="F37" s="20"/>
      <c r="G37" s="240"/>
      <c r="H37" s="20"/>
    </row>
    <row r="38" spans="1:8" ht="14.25" x14ac:dyDescent="0.25">
      <c r="A38" s="245"/>
      <c r="B38" s="276"/>
      <c r="C38" s="276"/>
      <c r="D38" s="238"/>
      <c r="E38" s="239"/>
      <c r="F38" s="20"/>
      <c r="G38" s="240"/>
      <c r="H38" s="20"/>
    </row>
    <row r="39" spans="1:8" ht="15" x14ac:dyDescent="0.25">
      <c r="A39" s="244" t="s">
        <v>21</v>
      </c>
      <c r="B39" s="241"/>
      <c r="C39" s="242"/>
      <c r="D39" s="238"/>
      <c r="E39" s="239"/>
      <c r="F39" s="20"/>
      <c r="G39" s="240"/>
      <c r="H39" s="20"/>
    </row>
    <row r="40" spans="1:8" ht="14.25" x14ac:dyDescent="0.25">
      <c r="A40" s="245" t="s">
        <v>35</v>
      </c>
      <c r="B40" s="263">
        <f>IFERROR(F107,0)</f>
        <v>0</v>
      </c>
      <c r="C40" s="263"/>
      <c r="D40" s="238" t="s">
        <v>11</v>
      </c>
      <c r="E40" s="239"/>
      <c r="F40" s="20"/>
      <c r="G40" s="240"/>
      <c r="H40" s="20"/>
    </row>
    <row r="41" spans="1:8" ht="14.25" x14ac:dyDescent="0.25">
      <c r="A41" s="245" t="s">
        <v>36</v>
      </c>
      <c r="B41" s="263">
        <f>B40/2</f>
        <v>0</v>
      </c>
      <c r="C41" s="263"/>
      <c r="D41" s="238" t="s">
        <v>70</v>
      </c>
      <c r="E41" s="239"/>
      <c r="F41" s="20"/>
      <c r="G41" s="240"/>
      <c r="H41" s="20"/>
    </row>
    <row r="42" spans="1:8" x14ac:dyDescent="0.25">
      <c r="A42" s="48"/>
      <c r="B42" s="48"/>
      <c r="C42" s="48"/>
      <c r="D42" s="48"/>
      <c r="E42" s="243"/>
      <c r="F42" s="20"/>
      <c r="G42" s="240"/>
      <c r="H42" s="20"/>
    </row>
    <row r="43" spans="1:8" ht="14.25" x14ac:dyDescent="0.25">
      <c r="A43" s="245" t="s">
        <v>85</v>
      </c>
      <c r="B43" s="263">
        <f>IFERROR(F112,0)</f>
        <v>0</v>
      </c>
      <c r="C43" s="263"/>
      <c r="D43" s="238" t="s">
        <v>13</v>
      </c>
      <c r="E43" s="239"/>
      <c r="F43" s="20"/>
      <c r="G43" s="240"/>
      <c r="H43" s="20"/>
    </row>
    <row r="44" spans="1:8" ht="14.25" x14ac:dyDescent="0.25">
      <c r="A44" s="245" t="s">
        <v>86</v>
      </c>
      <c r="B44" s="263">
        <f>IFERROR(0.01*F106,0)</f>
        <v>0</v>
      </c>
      <c r="C44" s="263"/>
      <c r="D44" s="238"/>
      <c r="E44" s="239"/>
      <c r="F44" s="20"/>
      <c r="G44" s="240"/>
      <c r="H44" s="20"/>
    </row>
    <row r="45" spans="1:8" ht="15" thickBot="1" x14ac:dyDescent="0.3">
      <c r="A45" s="245" t="s">
        <v>87</v>
      </c>
      <c r="B45" s="263">
        <f>IF(B40&gt;20000,Sheet1!C44,0)</f>
        <v>0</v>
      </c>
      <c r="C45" s="263">
        <f>IF(B40&gt;0.01, "225",0)</f>
        <v>0</v>
      </c>
      <c r="D45" s="238"/>
      <c r="E45" s="239"/>
      <c r="F45" s="20"/>
      <c r="G45" s="240"/>
      <c r="H45" s="20"/>
    </row>
    <row r="46" spans="1:8" ht="15.75" thickBot="1" x14ac:dyDescent="0.3">
      <c r="A46" s="246" t="s">
        <v>148</v>
      </c>
      <c r="B46" s="277">
        <f>SUM(B43:C45)</f>
        <v>0</v>
      </c>
      <c r="C46" s="278"/>
      <c r="D46" s="48"/>
      <c r="E46" s="239"/>
      <c r="F46" s="20"/>
      <c r="G46" s="240"/>
      <c r="H46" s="20"/>
    </row>
    <row r="47" spans="1:8" ht="14.25" x14ac:dyDescent="0.25">
      <c r="A47" s="245"/>
      <c r="B47" s="241"/>
      <c r="C47" s="241"/>
      <c r="D47" s="238"/>
      <c r="E47" s="239"/>
      <c r="F47" s="20"/>
      <c r="G47" s="240"/>
      <c r="H47" s="20"/>
    </row>
    <row r="48" spans="1:8" ht="15" x14ac:dyDescent="0.25">
      <c r="A48" s="244" t="s">
        <v>37</v>
      </c>
      <c r="B48" s="241"/>
      <c r="C48" s="242"/>
      <c r="D48" s="238"/>
      <c r="E48" s="239"/>
      <c r="F48" s="20"/>
      <c r="G48" s="240"/>
      <c r="H48" s="20"/>
    </row>
    <row r="49" spans="1:13" ht="14.25" x14ac:dyDescent="0.25">
      <c r="A49" s="245" t="s">
        <v>22</v>
      </c>
      <c r="B49" s="263">
        <f>IFERROR(F106,0)</f>
        <v>0</v>
      </c>
      <c r="C49" s="263"/>
      <c r="D49" s="238" t="s">
        <v>10</v>
      </c>
      <c r="E49" s="239"/>
      <c r="F49" s="20"/>
      <c r="G49" s="240"/>
      <c r="H49" s="20"/>
    </row>
    <row r="50" spans="1:13" ht="14.25" x14ac:dyDescent="0.25">
      <c r="A50" s="245" t="s">
        <v>23</v>
      </c>
      <c r="B50" s="263">
        <f>IF(B43=0,0,Sheet1!C43)</f>
        <v>0</v>
      </c>
      <c r="C50" s="263"/>
      <c r="D50" s="238"/>
      <c r="E50" s="243"/>
      <c r="F50" s="20"/>
      <c r="G50" s="240"/>
      <c r="H50" s="20"/>
    </row>
    <row r="51" spans="1:13" ht="14.25" x14ac:dyDescent="0.25">
      <c r="A51" s="245" t="s">
        <v>24</v>
      </c>
      <c r="B51" s="263">
        <f>SUM(B49:B50)</f>
        <v>0</v>
      </c>
      <c r="C51" s="263"/>
      <c r="D51" s="238"/>
      <c r="E51" s="239"/>
      <c r="F51" s="20"/>
      <c r="G51" s="240"/>
      <c r="H51" s="20"/>
    </row>
    <row r="52" spans="1:13" ht="13.5" thickBot="1" x14ac:dyDescent="0.3">
      <c r="A52" s="8"/>
      <c r="B52" s="26"/>
      <c r="C52" s="10"/>
      <c r="D52" s="10"/>
      <c r="E52" s="8"/>
      <c r="F52" s="8"/>
      <c r="G52" s="3"/>
      <c r="H52" s="4"/>
    </row>
    <row r="53" spans="1:13" ht="25.9" customHeight="1" thickTop="1" x14ac:dyDescent="0.25">
      <c r="A53" s="20"/>
      <c r="B53" s="27"/>
      <c r="C53" s="22"/>
      <c r="D53" s="22"/>
      <c r="E53" s="20"/>
      <c r="F53" s="20"/>
      <c r="G53" s="3"/>
      <c r="H53" s="4"/>
    </row>
    <row r="54" spans="1:13" x14ac:dyDescent="0.25">
      <c r="A54" s="20"/>
      <c r="B54" s="27"/>
      <c r="C54" s="22"/>
      <c r="D54" s="22"/>
      <c r="E54" s="20"/>
      <c r="F54" s="20"/>
      <c r="G54" s="3"/>
      <c r="H54" s="4"/>
    </row>
    <row r="55" spans="1:13" x14ac:dyDescent="0.2">
      <c r="A55" s="264" t="s">
        <v>114</v>
      </c>
      <c r="B55" s="265"/>
      <c r="C55" s="265"/>
      <c r="D55" s="265"/>
      <c r="E55" s="265"/>
      <c r="F55" s="266"/>
      <c r="G55" s="3"/>
      <c r="H55" s="4"/>
    </row>
    <row r="56" spans="1:13" x14ac:dyDescent="0.25">
      <c r="A56" s="28" t="s">
        <v>0</v>
      </c>
      <c r="B56" s="29" t="s">
        <v>1</v>
      </c>
      <c r="C56" s="285" t="s">
        <v>2</v>
      </c>
      <c r="D56" s="285"/>
      <c r="E56" s="286"/>
      <c r="F56" s="30" t="s">
        <v>3</v>
      </c>
      <c r="G56" s="3"/>
      <c r="H56" s="4"/>
    </row>
    <row r="57" spans="1:13" ht="9" customHeight="1" x14ac:dyDescent="0.25">
      <c r="A57" s="31"/>
      <c r="B57" s="27"/>
      <c r="C57" s="32"/>
      <c r="D57" s="33"/>
      <c r="E57" s="34"/>
      <c r="F57" s="35"/>
      <c r="G57" s="3"/>
      <c r="H57" s="4"/>
    </row>
    <row r="58" spans="1:13" x14ac:dyDescent="0.2">
      <c r="A58" s="36" t="s">
        <v>107</v>
      </c>
      <c r="B58" s="37"/>
      <c r="C58" s="38"/>
      <c r="D58" s="39"/>
      <c r="E58" s="40"/>
      <c r="F58" s="41"/>
      <c r="G58" s="3"/>
      <c r="H58" s="4"/>
    </row>
    <row r="59" spans="1:13" x14ac:dyDescent="0.2">
      <c r="A59" s="42" t="s">
        <v>149</v>
      </c>
      <c r="B59" s="174"/>
      <c r="C59" s="115">
        <v>116.75</v>
      </c>
      <c r="D59" s="43" t="s">
        <v>5</v>
      </c>
      <c r="E59" s="44"/>
      <c r="F59" s="45">
        <f>B59*C59</f>
        <v>0</v>
      </c>
      <c r="G59" s="3"/>
      <c r="H59" s="46"/>
      <c r="I59" s="22"/>
      <c r="J59" s="47"/>
      <c r="K59" s="69">
        <v>0.05</v>
      </c>
      <c r="L59" s="48">
        <v>112.26</v>
      </c>
      <c r="M59" s="5" t="s">
        <v>5</v>
      </c>
    </row>
    <row r="60" spans="1:13" x14ac:dyDescent="0.2">
      <c r="A60" s="42" t="s">
        <v>150</v>
      </c>
      <c r="B60" s="174"/>
      <c r="C60" s="115">
        <v>119.86</v>
      </c>
      <c r="D60" s="43" t="s">
        <v>5</v>
      </c>
      <c r="E60" s="44"/>
      <c r="F60" s="45">
        <f t="shared" ref="F60:F65" si="0">B60*C60</f>
        <v>0</v>
      </c>
      <c r="G60" s="3"/>
      <c r="H60" s="46"/>
      <c r="I60" s="22"/>
      <c r="J60" s="47"/>
      <c r="K60" s="22"/>
      <c r="L60" s="48">
        <v>115.25</v>
      </c>
      <c r="M60" s="5" t="s">
        <v>5</v>
      </c>
    </row>
    <row r="61" spans="1:13" x14ac:dyDescent="0.2">
      <c r="A61" s="42" t="s">
        <v>151</v>
      </c>
      <c r="B61" s="174"/>
      <c r="C61" s="115">
        <v>127.35</v>
      </c>
      <c r="D61" s="43" t="s">
        <v>5</v>
      </c>
      <c r="E61" s="44"/>
      <c r="F61" s="45">
        <f t="shared" si="0"/>
        <v>0</v>
      </c>
      <c r="G61" s="3"/>
      <c r="H61" s="46"/>
      <c r="I61" s="22"/>
      <c r="J61" s="47"/>
      <c r="K61" s="22"/>
      <c r="L61" s="48">
        <v>122.45</v>
      </c>
      <c r="M61" s="5" t="s">
        <v>5</v>
      </c>
    </row>
    <row r="62" spans="1:13" x14ac:dyDescent="0.2">
      <c r="A62" s="42" t="s">
        <v>155</v>
      </c>
      <c r="B62" s="174"/>
      <c r="C62" s="115">
        <v>134.84</v>
      </c>
      <c r="D62" s="43" t="s">
        <v>5</v>
      </c>
      <c r="E62" s="44"/>
      <c r="F62" s="45">
        <f t="shared" si="0"/>
        <v>0</v>
      </c>
      <c r="G62" s="3"/>
      <c r="H62" s="46"/>
      <c r="I62" s="22"/>
      <c r="J62" s="47"/>
      <c r="K62" s="22"/>
      <c r="L62" s="48">
        <v>129.66</v>
      </c>
      <c r="M62" s="5" t="s">
        <v>5</v>
      </c>
    </row>
    <row r="63" spans="1:13" x14ac:dyDescent="0.2">
      <c r="A63" s="42" t="s">
        <v>152</v>
      </c>
      <c r="B63" s="174"/>
      <c r="C63" s="115">
        <v>142.33000000000001</v>
      </c>
      <c r="D63" s="43" t="s">
        <v>5</v>
      </c>
      <c r="E63" s="44"/>
      <c r="F63" s="45">
        <f t="shared" si="0"/>
        <v>0</v>
      </c>
      <c r="G63" s="3"/>
      <c r="H63" s="46"/>
      <c r="I63" s="22"/>
      <c r="J63" s="47"/>
      <c r="K63" s="22"/>
      <c r="L63" s="48">
        <v>136.96</v>
      </c>
      <c r="M63" s="5" t="s">
        <v>5</v>
      </c>
    </row>
    <row r="64" spans="1:13" x14ac:dyDescent="0.2">
      <c r="A64" s="42" t="s">
        <v>153</v>
      </c>
      <c r="B64" s="174"/>
      <c r="C64" s="115">
        <v>149.82</v>
      </c>
      <c r="D64" s="43" t="s">
        <v>5</v>
      </c>
      <c r="E64" s="44"/>
      <c r="F64" s="45">
        <f t="shared" si="0"/>
        <v>0</v>
      </c>
      <c r="G64" s="3"/>
      <c r="H64" s="46"/>
      <c r="I64" s="22"/>
      <c r="J64" s="47"/>
      <c r="K64" s="22"/>
      <c r="L64" s="48">
        <v>144.06</v>
      </c>
      <c r="M64" s="5" t="s">
        <v>5</v>
      </c>
    </row>
    <row r="65" spans="1:23" x14ac:dyDescent="0.2">
      <c r="A65" s="49" t="s">
        <v>154</v>
      </c>
      <c r="B65" s="174"/>
      <c r="C65" s="115">
        <v>157.33000000000001</v>
      </c>
      <c r="D65" s="43" t="s">
        <v>5</v>
      </c>
      <c r="E65" s="44"/>
      <c r="F65" s="45">
        <f t="shared" si="0"/>
        <v>0</v>
      </c>
      <c r="G65" s="3"/>
      <c r="H65" s="46"/>
      <c r="I65" s="22"/>
      <c r="J65" s="47"/>
      <c r="K65" s="22"/>
      <c r="L65" s="48">
        <v>151.28</v>
      </c>
      <c r="M65" s="5" t="s">
        <v>5</v>
      </c>
    </row>
    <row r="66" spans="1:23" x14ac:dyDescent="0.2">
      <c r="A66" s="50"/>
      <c r="B66" s="175"/>
      <c r="C66" s="1"/>
      <c r="D66" s="43"/>
      <c r="E66" s="51"/>
      <c r="F66" s="52"/>
      <c r="G66" s="3"/>
      <c r="H66" s="46"/>
      <c r="I66" s="22"/>
      <c r="J66" s="47"/>
      <c r="K66" s="20"/>
      <c r="L66" s="48"/>
    </row>
    <row r="67" spans="1:23" x14ac:dyDescent="0.2">
      <c r="A67" s="53" t="s">
        <v>40</v>
      </c>
      <c r="B67" s="175"/>
      <c r="C67" s="1"/>
      <c r="D67" s="43"/>
      <c r="E67" s="51"/>
      <c r="F67" s="41"/>
      <c r="G67" s="3"/>
      <c r="H67" s="46"/>
      <c r="I67" s="22"/>
      <c r="J67" s="47"/>
      <c r="K67" s="20"/>
      <c r="L67" s="48"/>
    </row>
    <row r="68" spans="1:23" x14ac:dyDescent="0.2">
      <c r="A68" s="54" t="s">
        <v>40</v>
      </c>
      <c r="B68" s="174"/>
      <c r="C68" s="115">
        <v>7491.49</v>
      </c>
      <c r="D68" s="43" t="s">
        <v>26</v>
      </c>
      <c r="E68" s="44"/>
      <c r="F68" s="45">
        <f t="shared" ref="F68:F76" si="1">B68*C68</f>
        <v>0</v>
      </c>
      <c r="G68" s="3"/>
      <c r="H68" s="46"/>
      <c r="I68" s="22"/>
      <c r="J68" s="47"/>
      <c r="K68" s="22"/>
      <c r="L68" s="55">
        <v>7203.35</v>
      </c>
      <c r="M68" s="55" t="s">
        <v>26</v>
      </c>
      <c r="N68" s="55"/>
      <c r="O68" s="55"/>
      <c r="P68" s="55"/>
      <c r="Q68" s="55"/>
      <c r="R68" s="55"/>
      <c r="S68" s="55"/>
      <c r="T68" s="55"/>
      <c r="U68" s="55"/>
      <c r="V68" s="55"/>
      <c r="W68" s="55"/>
    </row>
    <row r="69" spans="1:23" x14ac:dyDescent="0.2">
      <c r="A69" s="56" t="s">
        <v>60</v>
      </c>
      <c r="B69" s="174"/>
      <c r="C69" s="115">
        <v>2996.56</v>
      </c>
      <c r="D69" s="43" t="s">
        <v>26</v>
      </c>
      <c r="E69" s="44"/>
      <c r="F69" s="45">
        <f t="shared" si="1"/>
        <v>0</v>
      </c>
      <c r="G69" s="3"/>
      <c r="H69" s="46"/>
      <c r="I69" s="22"/>
      <c r="J69" s="47"/>
      <c r="K69" s="22"/>
      <c r="L69" s="55">
        <v>2881.34</v>
      </c>
      <c r="M69" s="55" t="s">
        <v>26</v>
      </c>
      <c r="N69" s="55"/>
      <c r="O69" s="55"/>
      <c r="P69" s="55"/>
      <c r="Q69" s="55"/>
      <c r="R69" s="55"/>
      <c r="S69" s="55"/>
      <c r="T69" s="55"/>
      <c r="U69" s="55"/>
      <c r="V69" s="55"/>
      <c r="W69" s="55"/>
    </row>
    <row r="70" spans="1:23" x14ac:dyDescent="0.2">
      <c r="A70" s="50"/>
      <c r="B70" s="176"/>
      <c r="C70" s="1"/>
      <c r="D70" s="43"/>
      <c r="E70" s="44"/>
      <c r="F70" s="45"/>
      <c r="G70" s="3"/>
      <c r="H70" s="46"/>
      <c r="I70" s="22"/>
      <c r="J70" s="47"/>
      <c r="K70" s="22"/>
      <c r="L70" s="57"/>
      <c r="M70" s="55"/>
      <c r="N70" s="55"/>
      <c r="O70" s="57"/>
      <c r="P70" s="55"/>
      <c r="Q70" s="55"/>
      <c r="R70" s="57"/>
      <c r="S70" s="55"/>
      <c r="T70" s="55"/>
      <c r="U70" s="57"/>
      <c r="V70" s="55"/>
      <c r="W70" s="55"/>
    </row>
    <row r="71" spans="1:23" x14ac:dyDescent="0.2">
      <c r="A71" s="58" t="s">
        <v>41</v>
      </c>
      <c r="B71" s="176"/>
      <c r="C71" s="1"/>
      <c r="D71" s="43"/>
      <c r="E71" s="44"/>
      <c r="F71" s="45"/>
      <c r="G71" s="3"/>
      <c r="H71" s="46"/>
      <c r="I71" s="22"/>
      <c r="J71" s="47"/>
      <c r="K71" s="22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23" x14ac:dyDescent="0.2">
      <c r="A72" s="42" t="s">
        <v>55</v>
      </c>
      <c r="B72" s="174"/>
      <c r="C72" s="115">
        <v>15.73</v>
      </c>
      <c r="D72" s="43" t="s">
        <v>5</v>
      </c>
      <c r="E72" s="44"/>
      <c r="F72" s="45">
        <f t="shared" si="1"/>
        <v>0</v>
      </c>
      <c r="G72" s="3"/>
      <c r="H72" s="46"/>
      <c r="I72" s="22"/>
      <c r="J72" s="47"/>
      <c r="K72" s="22"/>
      <c r="L72" s="55">
        <v>15.13</v>
      </c>
      <c r="M72" s="55" t="s">
        <v>5</v>
      </c>
      <c r="N72" s="55"/>
      <c r="O72" s="55"/>
      <c r="P72" s="55"/>
      <c r="Q72" s="55"/>
      <c r="R72" s="55"/>
      <c r="S72" s="55"/>
      <c r="T72" s="55"/>
      <c r="U72" s="55"/>
      <c r="V72" s="55"/>
      <c r="W72" s="55"/>
    </row>
    <row r="73" spans="1:23" x14ac:dyDescent="0.2">
      <c r="A73" s="42" t="s">
        <v>56</v>
      </c>
      <c r="B73" s="174"/>
      <c r="C73" s="115">
        <v>23.22</v>
      </c>
      <c r="D73" s="43" t="s">
        <v>5</v>
      </c>
      <c r="E73" s="44"/>
      <c r="F73" s="45">
        <f t="shared" si="1"/>
        <v>0</v>
      </c>
      <c r="G73" s="3"/>
      <c r="H73" s="46"/>
      <c r="I73" s="22"/>
      <c r="J73" s="47"/>
      <c r="K73" s="22"/>
      <c r="L73" s="55">
        <v>22.33</v>
      </c>
      <c r="M73" s="55" t="s">
        <v>5</v>
      </c>
      <c r="N73" s="55"/>
      <c r="O73" s="55"/>
      <c r="P73" s="55"/>
      <c r="Q73" s="55"/>
      <c r="R73" s="55"/>
      <c r="S73" s="55"/>
      <c r="T73" s="55"/>
      <c r="U73" s="55"/>
      <c r="V73" s="55"/>
      <c r="W73" s="55"/>
    </row>
    <row r="74" spans="1:23" x14ac:dyDescent="0.2">
      <c r="A74" s="42" t="s">
        <v>57</v>
      </c>
      <c r="B74" s="174"/>
      <c r="C74" s="115">
        <v>38.97</v>
      </c>
      <c r="D74" s="43" t="s">
        <v>5</v>
      </c>
      <c r="E74" s="44"/>
      <c r="F74" s="45">
        <f t="shared" si="1"/>
        <v>0</v>
      </c>
      <c r="G74" s="3"/>
      <c r="H74" s="46"/>
      <c r="I74" s="22"/>
      <c r="J74" s="47"/>
      <c r="K74" s="22"/>
      <c r="L74" s="55">
        <v>37.47</v>
      </c>
      <c r="M74" s="55" t="s">
        <v>5</v>
      </c>
      <c r="N74" s="55"/>
      <c r="O74" s="55"/>
      <c r="P74" s="55"/>
      <c r="Q74" s="55"/>
      <c r="R74" s="55"/>
      <c r="S74" s="55"/>
      <c r="T74" s="55"/>
      <c r="U74" s="55"/>
      <c r="V74" s="55"/>
      <c r="W74" s="55"/>
    </row>
    <row r="75" spans="1:23" x14ac:dyDescent="0.2">
      <c r="A75" s="42" t="s">
        <v>58</v>
      </c>
      <c r="B75" s="174"/>
      <c r="C75" s="115">
        <v>46.46</v>
      </c>
      <c r="D75" s="43" t="s">
        <v>5</v>
      </c>
      <c r="E75" s="44"/>
      <c r="F75" s="45">
        <f t="shared" si="1"/>
        <v>0</v>
      </c>
      <c r="G75" s="3"/>
      <c r="H75" s="46"/>
      <c r="I75" s="22"/>
      <c r="J75" s="47"/>
      <c r="K75" s="22"/>
      <c r="L75" s="48">
        <v>44.67</v>
      </c>
      <c r="M75" s="5" t="s">
        <v>5</v>
      </c>
    </row>
    <row r="76" spans="1:23" x14ac:dyDescent="0.2">
      <c r="A76" s="49" t="s">
        <v>59</v>
      </c>
      <c r="B76" s="174"/>
      <c r="C76" s="115">
        <v>54.68</v>
      </c>
      <c r="D76" s="43" t="s">
        <v>5</v>
      </c>
      <c r="E76" s="44"/>
      <c r="F76" s="45">
        <f t="shared" si="1"/>
        <v>0</v>
      </c>
      <c r="G76" s="3"/>
      <c r="H76" s="46"/>
      <c r="I76" s="22"/>
      <c r="J76" s="47"/>
      <c r="K76" s="22"/>
      <c r="L76" s="48">
        <v>52.58</v>
      </c>
      <c r="M76" s="5" t="s">
        <v>5</v>
      </c>
    </row>
    <row r="77" spans="1:23" ht="9" customHeight="1" x14ac:dyDescent="0.2">
      <c r="A77" s="50"/>
      <c r="B77" s="176"/>
      <c r="C77" s="1"/>
      <c r="D77" s="43"/>
      <c r="E77" s="44"/>
      <c r="F77" s="45"/>
      <c r="G77" s="3"/>
      <c r="H77" s="46"/>
      <c r="I77" s="22"/>
      <c r="J77" s="47"/>
      <c r="K77" s="22"/>
      <c r="L77" s="48"/>
    </row>
    <row r="78" spans="1:23" x14ac:dyDescent="0.2">
      <c r="A78" s="58" t="s">
        <v>4</v>
      </c>
      <c r="B78" s="176"/>
      <c r="C78" s="1"/>
      <c r="D78" s="43"/>
      <c r="E78" s="44"/>
      <c r="F78" s="45"/>
      <c r="G78" s="3"/>
      <c r="H78" s="46"/>
      <c r="I78" s="22"/>
      <c r="J78" s="47"/>
      <c r="K78" s="22"/>
      <c r="L78" s="48"/>
    </row>
    <row r="79" spans="1:23" x14ac:dyDescent="0.2">
      <c r="A79" s="42" t="s">
        <v>72</v>
      </c>
      <c r="B79" s="174"/>
      <c r="C79" s="115">
        <v>43.56</v>
      </c>
      <c r="D79" s="43" t="s">
        <v>5</v>
      </c>
      <c r="E79" s="51"/>
      <c r="F79" s="45">
        <f t="shared" ref="F79:F97" si="2">B79*C79</f>
        <v>0</v>
      </c>
      <c r="G79" s="3"/>
      <c r="H79" s="46"/>
      <c r="I79" s="22"/>
      <c r="J79" s="47"/>
      <c r="K79" s="20"/>
      <c r="L79" s="48">
        <v>43.56</v>
      </c>
      <c r="M79" s="5" t="s">
        <v>5</v>
      </c>
    </row>
    <row r="80" spans="1:23" x14ac:dyDescent="0.2">
      <c r="A80" s="42" t="s">
        <v>73</v>
      </c>
      <c r="B80" s="174"/>
      <c r="C80" s="115">
        <v>53.69</v>
      </c>
      <c r="D80" s="43" t="s">
        <v>5</v>
      </c>
      <c r="E80" s="51"/>
      <c r="F80" s="45">
        <f t="shared" si="2"/>
        <v>0</v>
      </c>
      <c r="G80" s="3"/>
      <c r="H80" s="46"/>
      <c r="I80" s="22"/>
      <c r="J80" s="47"/>
      <c r="K80" s="20"/>
      <c r="L80" s="48">
        <v>53.69</v>
      </c>
      <c r="M80" s="5" t="s">
        <v>5</v>
      </c>
    </row>
    <row r="81" spans="1:13" x14ac:dyDescent="0.2">
      <c r="A81" s="42" t="s">
        <v>74</v>
      </c>
      <c r="B81" s="174"/>
      <c r="C81" s="115">
        <v>70.91</v>
      </c>
      <c r="D81" s="43" t="s">
        <v>5</v>
      </c>
      <c r="E81" s="51"/>
      <c r="F81" s="45">
        <f t="shared" si="2"/>
        <v>0</v>
      </c>
      <c r="G81" s="3"/>
      <c r="H81" s="46"/>
      <c r="I81" s="22"/>
      <c r="J81" s="47"/>
      <c r="K81" s="20"/>
      <c r="L81" s="48">
        <v>70.91</v>
      </c>
      <c r="M81" s="5" t="s">
        <v>5</v>
      </c>
    </row>
    <row r="82" spans="1:13" x14ac:dyDescent="0.2">
      <c r="A82" s="42" t="s">
        <v>43</v>
      </c>
      <c r="B82" s="174"/>
      <c r="C82" s="115">
        <v>74.959999999999994</v>
      </c>
      <c r="D82" s="43" t="s">
        <v>5</v>
      </c>
      <c r="E82" s="51"/>
      <c r="F82" s="45">
        <f t="shared" si="2"/>
        <v>0</v>
      </c>
      <c r="G82" s="3"/>
      <c r="H82" s="46"/>
      <c r="I82" s="22"/>
      <c r="J82" s="47"/>
      <c r="K82" s="20"/>
      <c r="L82" s="48">
        <v>74.959999999999994</v>
      </c>
      <c r="M82" s="5" t="s">
        <v>5</v>
      </c>
    </row>
    <row r="83" spans="1:13" x14ac:dyDescent="0.2">
      <c r="A83" s="42" t="s">
        <v>44</v>
      </c>
      <c r="B83" s="174"/>
      <c r="C83" s="115">
        <v>86.11</v>
      </c>
      <c r="D83" s="43" t="s">
        <v>5</v>
      </c>
      <c r="E83" s="51"/>
      <c r="F83" s="45">
        <f t="shared" si="2"/>
        <v>0</v>
      </c>
      <c r="G83" s="3"/>
      <c r="H83" s="46"/>
      <c r="I83" s="22"/>
      <c r="J83" s="47"/>
      <c r="K83" s="20"/>
      <c r="L83" s="48">
        <v>86.11</v>
      </c>
      <c r="M83" s="5" t="s">
        <v>5</v>
      </c>
    </row>
    <row r="84" spans="1:13" x14ac:dyDescent="0.2">
      <c r="A84" s="42" t="s">
        <v>45</v>
      </c>
      <c r="B84" s="174"/>
      <c r="C84" s="115">
        <v>92.18</v>
      </c>
      <c r="D84" s="43" t="s">
        <v>5</v>
      </c>
      <c r="E84" s="51"/>
      <c r="F84" s="45">
        <f t="shared" si="2"/>
        <v>0</v>
      </c>
      <c r="G84" s="3"/>
      <c r="H84" s="46"/>
      <c r="I84" s="22"/>
      <c r="J84" s="47"/>
      <c r="K84" s="20"/>
      <c r="L84" s="48">
        <v>92.18</v>
      </c>
      <c r="M84" s="5" t="s">
        <v>5</v>
      </c>
    </row>
    <row r="85" spans="1:13" x14ac:dyDescent="0.2">
      <c r="A85" s="42" t="s">
        <v>46</v>
      </c>
      <c r="B85" s="174"/>
      <c r="C85" s="115">
        <v>97.25</v>
      </c>
      <c r="D85" s="43" t="s">
        <v>5</v>
      </c>
      <c r="E85" s="51"/>
      <c r="F85" s="45">
        <f t="shared" si="2"/>
        <v>0</v>
      </c>
      <c r="G85" s="3"/>
      <c r="H85" s="46"/>
      <c r="I85" s="22"/>
      <c r="J85" s="47"/>
      <c r="K85" s="20"/>
      <c r="L85" s="48">
        <v>97.25</v>
      </c>
      <c r="M85" s="5" t="s">
        <v>5</v>
      </c>
    </row>
    <row r="86" spans="1:13" x14ac:dyDescent="0.2">
      <c r="A86" s="42" t="s">
        <v>71</v>
      </c>
      <c r="B86" s="174"/>
      <c r="C86" s="115">
        <v>108.39</v>
      </c>
      <c r="D86" s="43" t="s">
        <v>5</v>
      </c>
      <c r="E86" s="51"/>
      <c r="F86" s="45">
        <f t="shared" si="2"/>
        <v>0</v>
      </c>
      <c r="G86" s="3"/>
      <c r="H86" s="46"/>
      <c r="I86" s="22"/>
      <c r="J86" s="47"/>
      <c r="K86" s="20"/>
      <c r="L86" s="48">
        <v>108.39</v>
      </c>
      <c r="M86" s="5" t="s">
        <v>5</v>
      </c>
    </row>
    <row r="87" spans="1:13" x14ac:dyDescent="0.2">
      <c r="A87" s="42" t="s">
        <v>47</v>
      </c>
      <c r="B87" s="174"/>
      <c r="C87" s="115">
        <v>38.97</v>
      </c>
      <c r="D87" s="43" t="s">
        <v>5</v>
      </c>
      <c r="E87" s="44"/>
      <c r="F87" s="45">
        <f t="shared" si="2"/>
        <v>0</v>
      </c>
      <c r="G87" s="3"/>
      <c r="H87" s="46"/>
      <c r="I87" s="22"/>
      <c r="J87" s="47"/>
      <c r="K87" s="22"/>
      <c r="L87" s="48">
        <v>37.47</v>
      </c>
      <c r="M87" s="5" t="s">
        <v>5</v>
      </c>
    </row>
    <row r="88" spans="1:13" x14ac:dyDescent="0.2">
      <c r="A88" s="42" t="s">
        <v>48</v>
      </c>
      <c r="B88" s="174"/>
      <c r="C88" s="115">
        <v>77.17</v>
      </c>
      <c r="D88" s="43" t="s">
        <v>5</v>
      </c>
      <c r="E88" s="44"/>
      <c r="F88" s="45">
        <f t="shared" si="2"/>
        <v>0</v>
      </c>
      <c r="G88" s="3"/>
      <c r="H88" s="46"/>
      <c r="I88" s="22"/>
      <c r="J88" s="47"/>
      <c r="K88" s="22"/>
      <c r="L88" s="48">
        <v>74.2</v>
      </c>
      <c r="M88" s="5" t="s">
        <v>5</v>
      </c>
    </row>
    <row r="89" spans="1:13" x14ac:dyDescent="0.2">
      <c r="A89" s="42" t="s">
        <v>49</v>
      </c>
      <c r="B89" s="174"/>
      <c r="C89" s="115">
        <v>38.97</v>
      </c>
      <c r="D89" s="43" t="s">
        <v>5</v>
      </c>
      <c r="E89" s="44"/>
      <c r="F89" s="45">
        <f t="shared" si="2"/>
        <v>0</v>
      </c>
      <c r="G89" s="3"/>
      <c r="H89" s="46"/>
      <c r="I89" s="22"/>
      <c r="J89" s="47"/>
      <c r="K89" s="22"/>
      <c r="L89" s="48">
        <v>37.47</v>
      </c>
      <c r="M89" s="5" t="s">
        <v>5</v>
      </c>
    </row>
    <row r="90" spans="1:13" x14ac:dyDescent="0.2">
      <c r="A90" s="42" t="s">
        <v>50</v>
      </c>
      <c r="B90" s="174"/>
      <c r="C90" s="115">
        <v>31.48</v>
      </c>
      <c r="D90" s="43" t="s">
        <v>5</v>
      </c>
      <c r="E90" s="44"/>
      <c r="F90" s="45">
        <f t="shared" si="2"/>
        <v>0</v>
      </c>
      <c r="G90" s="3"/>
      <c r="H90" s="46"/>
      <c r="I90" s="22"/>
      <c r="J90" s="47"/>
      <c r="K90" s="22"/>
      <c r="L90" s="48">
        <v>30.27</v>
      </c>
      <c r="M90" s="5" t="s">
        <v>5</v>
      </c>
    </row>
    <row r="91" spans="1:13" x14ac:dyDescent="0.2">
      <c r="A91" s="42" t="s">
        <v>51</v>
      </c>
      <c r="B91" s="174"/>
      <c r="C91" s="115">
        <v>848.05</v>
      </c>
      <c r="D91" s="43" t="s">
        <v>5</v>
      </c>
      <c r="E91" s="44"/>
      <c r="F91" s="45">
        <f t="shared" si="2"/>
        <v>0</v>
      </c>
      <c r="G91" s="3"/>
      <c r="H91" s="46"/>
      <c r="I91" s="22"/>
      <c r="J91" s="47"/>
      <c r="K91" s="22"/>
      <c r="L91" s="48">
        <v>815.43</v>
      </c>
      <c r="M91" s="5" t="s">
        <v>5</v>
      </c>
    </row>
    <row r="92" spans="1:13" x14ac:dyDescent="0.2">
      <c r="A92" s="42" t="s">
        <v>68</v>
      </c>
      <c r="B92" s="174"/>
      <c r="C92" s="115">
        <v>9.74</v>
      </c>
      <c r="D92" s="43" t="s">
        <v>5</v>
      </c>
      <c r="E92" s="44"/>
      <c r="F92" s="45">
        <f t="shared" si="2"/>
        <v>0</v>
      </c>
      <c r="G92" s="3"/>
      <c r="H92" s="46"/>
      <c r="I92" s="22"/>
      <c r="J92" s="47"/>
      <c r="K92" s="22"/>
      <c r="L92" s="48">
        <v>9.3699999999999992</v>
      </c>
      <c r="M92" s="5" t="s">
        <v>5</v>
      </c>
    </row>
    <row r="93" spans="1:13" x14ac:dyDescent="0.2">
      <c r="A93" s="42" t="s">
        <v>52</v>
      </c>
      <c r="B93" s="174"/>
      <c r="C93" s="115">
        <v>17.23</v>
      </c>
      <c r="D93" s="43" t="s">
        <v>5</v>
      </c>
      <c r="E93" s="44"/>
      <c r="F93" s="45">
        <f t="shared" si="2"/>
        <v>0</v>
      </c>
      <c r="G93" s="3"/>
      <c r="H93" s="46"/>
      <c r="I93" s="22"/>
      <c r="J93" s="47"/>
      <c r="K93" s="22"/>
      <c r="L93" s="48">
        <v>16.57</v>
      </c>
      <c r="M93" s="5" t="s">
        <v>5</v>
      </c>
    </row>
    <row r="94" spans="1:13" x14ac:dyDescent="0.2">
      <c r="A94" s="42" t="s">
        <v>69</v>
      </c>
      <c r="B94" s="174"/>
      <c r="C94" s="115">
        <v>546.87</v>
      </c>
      <c r="D94" s="43" t="s">
        <v>26</v>
      </c>
      <c r="E94" s="44"/>
      <c r="F94" s="45">
        <f t="shared" si="2"/>
        <v>0</v>
      </c>
      <c r="G94" s="3"/>
      <c r="H94" s="46"/>
      <c r="I94" s="22"/>
      <c r="J94" s="47"/>
      <c r="K94" s="22"/>
      <c r="L94" s="48">
        <v>525.84</v>
      </c>
      <c r="M94" s="5" t="s">
        <v>26</v>
      </c>
    </row>
    <row r="95" spans="1:13" x14ac:dyDescent="0.2">
      <c r="A95" s="42" t="s">
        <v>53</v>
      </c>
      <c r="B95" s="174"/>
      <c r="C95" s="115">
        <v>1095.25</v>
      </c>
      <c r="D95" s="43" t="s">
        <v>26</v>
      </c>
      <c r="E95" s="51"/>
      <c r="F95" s="45">
        <f t="shared" si="2"/>
        <v>0</v>
      </c>
      <c r="G95" s="3"/>
      <c r="H95" s="46"/>
      <c r="I95" s="22"/>
      <c r="J95" s="47"/>
      <c r="K95" s="20"/>
      <c r="L95" s="48">
        <v>1053.1199999999999</v>
      </c>
      <c r="M95" s="5" t="s">
        <v>26</v>
      </c>
    </row>
    <row r="96" spans="1:13" x14ac:dyDescent="0.2">
      <c r="A96" s="42" t="s">
        <v>54</v>
      </c>
      <c r="B96" s="174"/>
      <c r="C96" s="115">
        <v>9.85</v>
      </c>
      <c r="D96" s="43" t="s">
        <v>65</v>
      </c>
      <c r="E96" s="51"/>
      <c r="F96" s="45">
        <f t="shared" si="2"/>
        <v>0</v>
      </c>
      <c r="G96" s="3"/>
      <c r="H96" s="46"/>
      <c r="I96" s="22"/>
      <c r="J96" s="47"/>
      <c r="K96" s="20"/>
      <c r="L96" s="48">
        <v>9.4700000000000006</v>
      </c>
      <c r="M96" s="5" t="s">
        <v>65</v>
      </c>
    </row>
    <row r="97" spans="1:13" x14ac:dyDescent="0.2">
      <c r="A97" s="42" t="s">
        <v>42</v>
      </c>
      <c r="B97" s="174"/>
      <c r="C97" s="115">
        <v>351.94</v>
      </c>
      <c r="D97" s="43" t="s">
        <v>26</v>
      </c>
      <c r="E97" s="44"/>
      <c r="F97" s="45">
        <f t="shared" si="2"/>
        <v>0</v>
      </c>
      <c r="G97" s="3"/>
      <c r="H97" s="46"/>
      <c r="I97" s="22"/>
      <c r="J97" s="47"/>
      <c r="K97" s="22"/>
      <c r="L97" s="48">
        <v>338.4</v>
      </c>
      <c r="M97" s="5" t="s">
        <v>26</v>
      </c>
    </row>
    <row r="98" spans="1:13" x14ac:dyDescent="0.25">
      <c r="A98" s="42" t="s">
        <v>30</v>
      </c>
      <c r="B98" s="174"/>
      <c r="C98" s="60"/>
      <c r="D98" s="43"/>
      <c r="E98" s="2"/>
      <c r="F98" s="45">
        <f>B98</f>
        <v>0</v>
      </c>
      <c r="G98" s="3"/>
      <c r="H98" s="46"/>
      <c r="I98" s="22"/>
      <c r="J98" s="47"/>
      <c r="K98" s="22"/>
      <c r="L98" s="48"/>
    </row>
    <row r="99" spans="1:13" x14ac:dyDescent="0.25">
      <c r="A99" s="61"/>
      <c r="B99" s="48"/>
      <c r="C99" s="284" t="s">
        <v>38</v>
      </c>
      <c r="D99" s="284"/>
      <c r="E99" s="284"/>
      <c r="F99" s="62">
        <f>SUM(F59:F98)</f>
        <v>0</v>
      </c>
      <c r="G99" s="63" t="s">
        <v>6</v>
      </c>
      <c r="H99" s="178" t="s">
        <v>115</v>
      </c>
      <c r="I99" s="22"/>
      <c r="J99" s="47"/>
      <c r="K99" s="22"/>
      <c r="L99" s="48"/>
    </row>
    <row r="100" spans="1:13" ht="8.4499999999999993" customHeight="1" x14ac:dyDescent="0.25">
      <c r="A100" s="61"/>
      <c r="B100" s="48"/>
      <c r="C100" s="61"/>
      <c r="D100" s="61"/>
      <c r="E100" s="61"/>
      <c r="F100" s="64"/>
      <c r="G100" s="63"/>
      <c r="H100" s="178"/>
      <c r="I100" s="22"/>
      <c r="J100" s="47"/>
      <c r="K100" s="22"/>
      <c r="L100" s="48"/>
    </row>
    <row r="101" spans="1:13" x14ac:dyDescent="0.2">
      <c r="A101" s="264" t="s">
        <v>39</v>
      </c>
      <c r="B101" s="265"/>
      <c r="C101" s="265"/>
      <c r="D101" s="265"/>
      <c r="E101" s="265"/>
      <c r="F101" s="266"/>
      <c r="G101" s="3"/>
      <c r="H101" s="178"/>
      <c r="I101" s="66"/>
      <c r="J101" s="67"/>
    </row>
    <row r="102" spans="1:13" x14ac:dyDescent="0.25">
      <c r="A102" s="68" t="s">
        <v>62</v>
      </c>
      <c r="B102" s="177" t="s">
        <v>163</v>
      </c>
      <c r="C102" s="69"/>
      <c r="D102" s="70"/>
      <c r="E102" s="71" t="s">
        <v>61</v>
      </c>
      <c r="F102" s="72">
        <f>IF(B102="Y",0.05*F99,0)</f>
        <v>0</v>
      </c>
      <c r="G102" s="63" t="s">
        <v>7</v>
      </c>
      <c r="H102" s="178" t="s">
        <v>116</v>
      </c>
      <c r="I102" s="66"/>
      <c r="J102" s="67"/>
    </row>
    <row r="103" spans="1:13" x14ac:dyDescent="0.25">
      <c r="A103" s="73" t="s">
        <v>33</v>
      </c>
      <c r="C103" s="69"/>
      <c r="D103" s="22"/>
      <c r="E103" s="71" t="s">
        <v>63</v>
      </c>
      <c r="F103" s="75">
        <f>0.15*(F99+F102)</f>
        <v>0</v>
      </c>
      <c r="G103" s="63" t="s">
        <v>20</v>
      </c>
      <c r="H103" s="178" t="s">
        <v>117</v>
      </c>
      <c r="I103" s="66"/>
      <c r="J103" s="67"/>
    </row>
    <row r="104" spans="1:13" x14ac:dyDescent="0.25">
      <c r="A104" s="76"/>
      <c r="B104" s="77"/>
      <c r="C104" s="22"/>
      <c r="D104" s="22"/>
      <c r="E104" s="71" t="s">
        <v>66</v>
      </c>
      <c r="F104" s="75">
        <f>0.12*(F99+F102+F103)</f>
        <v>0</v>
      </c>
      <c r="G104" s="63" t="s">
        <v>9</v>
      </c>
      <c r="H104" s="178" t="s">
        <v>118</v>
      </c>
      <c r="I104" s="66"/>
      <c r="J104" s="67"/>
    </row>
    <row r="105" spans="1:13" x14ac:dyDescent="0.25">
      <c r="A105" s="31"/>
      <c r="B105" s="21"/>
      <c r="C105" s="22"/>
      <c r="D105" s="22"/>
      <c r="E105" s="71" t="s">
        <v>64</v>
      </c>
      <c r="F105" s="75">
        <f>SUM(F99,F102:F104)</f>
        <v>0</v>
      </c>
      <c r="G105" s="63" t="s">
        <v>8</v>
      </c>
      <c r="H105" s="178" t="s">
        <v>119</v>
      </c>
      <c r="I105" s="66"/>
      <c r="J105" s="67"/>
    </row>
    <row r="106" spans="1:13" x14ac:dyDescent="0.25">
      <c r="A106" s="78"/>
      <c r="B106" s="77"/>
      <c r="C106" s="22"/>
      <c r="D106" s="22"/>
      <c r="E106" s="71" t="s">
        <v>105</v>
      </c>
      <c r="F106" s="79">
        <f>IFERROR(Sheet1!A40,0)</f>
        <v>0</v>
      </c>
      <c r="G106" s="63" t="s">
        <v>10</v>
      </c>
      <c r="H106" s="178" t="s">
        <v>120</v>
      </c>
      <c r="I106" s="66"/>
      <c r="J106" s="67"/>
      <c r="L106" s="80"/>
    </row>
    <row r="107" spans="1:13" x14ac:dyDescent="0.25">
      <c r="A107" s="31"/>
      <c r="B107" s="21"/>
      <c r="C107" s="22"/>
      <c r="D107" s="22"/>
      <c r="E107" s="81" t="s">
        <v>67</v>
      </c>
      <c r="F107" s="82">
        <f>+ROUNDUP(F105+F106,-2)</f>
        <v>0</v>
      </c>
      <c r="G107" s="63" t="s">
        <v>11</v>
      </c>
      <c r="H107" s="178" t="s">
        <v>142</v>
      </c>
      <c r="I107" s="66"/>
      <c r="J107" s="67"/>
    </row>
    <row r="108" spans="1:13" x14ac:dyDescent="0.25">
      <c r="A108" s="83"/>
      <c r="B108" s="84"/>
      <c r="C108" s="85"/>
      <c r="D108" s="86"/>
      <c r="E108" s="87"/>
      <c r="F108" s="88" t="s">
        <v>14</v>
      </c>
      <c r="G108" s="3"/>
      <c r="H108" s="65"/>
      <c r="I108" s="66"/>
      <c r="J108" s="67"/>
    </row>
    <row r="109" spans="1:13" ht="7.9" customHeight="1" x14ac:dyDescent="0.25">
      <c r="A109" s="4"/>
      <c r="B109" s="6"/>
      <c r="C109" s="7"/>
      <c r="D109" s="13"/>
      <c r="E109" s="89"/>
      <c r="F109" s="90"/>
      <c r="G109" s="3"/>
      <c r="H109" s="65"/>
      <c r="I109" s="66"/>
      <c r="J109" s="67"/>
    </row>
    <row r="110" spans="1:13" x14ac:dyDescent="0.2">
      <c r="A110" s="272" t="s">
        <v>18</v>
      </c>
      <c r="B110" s="273"/>
      <c r="C110" s="273"/>
      <c r="D110" s="273"/>
      <c r="E110" s="273"/>
      <c r="F110" s="274"/>
      <c r="G110" s="3"/>
      <c r="H110" s="92"/>
      <c r="I110" s="93"/>
      <c r="J110" s="93"/>
    </row>
    <row r="111" spans="1:13" ht="13.5" customHeight="1" x14ac:dyDescent="0.25">
      <c r="A111" s="94"/>
      <c r="B111" s="48"/>
      <c r="C111" s="48"/>
      <c r="D111" s="95"/>
      <c r="E111" s="71" t="s">
        <v>141</v>
      </c>
      <c r="F111" s="96">
        <f>(F99+F103)</f>
        <v>0</v>
      </c>
      <c r="G111" s="63" t="s">
        <v>12</v>
      </c>
      <c r="H111" s="178" t="s">
        <v>143</v>
      </c>
      <c r="I111" s="93"/>
      <c r="J111" s="93"/>
    </row>
    <row r="112" spans="1:13" x14ac:dyDescent="0.25">
      <c r="A112" s="83"/>
      <c r="B112" s="84"/>
      <c r="C112" s="85"/>
      <c r="D112" s="97"/>
      <c r="E112" s="98" t="s">
        <v>106</v>
      </c>
      <c r="F112" s="82">
        <f>IFERROR(Sheet1!A20,0)</f>
        <v>0</v>
      </c>
      <c r="G112" s="63" t="s">
        <v>13</v>
      </c>
      <c r="H112" s="92"/>
      <c r="I112" s="93"/>
      <c r="J112" s="93"/>
    </row>
    <row r="113" spans="1:10" ht="14.25" thickBot="1" x14ac:dyDescent="0.3">
      <c r="A113" s="99" t="s">
        <v>75</v>
      </c>
      <c r="B113" s="48"/>
      <c r="C113" s="48"/>
      <c r="D113" s="48"/>
      <c r="E113" s="20"/>
      <c r="F113" s="20"/>
      <c r="G113" s="3"/>
      <c r="H113" s="92"/>
      <c r="I113" s="93"/>
      <c r="J113" s="93"/>
    </row>
    <row r="114" spans="1:10" ht="15.75" customHeight="1" thickBot="1" x14ac:dyDescent="0.25">
      <c r="A114" s="279" t="s">
        <v>88</v>
      </c>
      <c r="B114" s="280"/>
      <c r="C114" s="280"/>
      <c r="D114" s="280"/>
      <c r="E114" s="280"/>
      <c r="F114" s="280"/>
      <c r="G114" s="249"/>
      <c r="H114" s="247"/>
      <c r="I114" s="93"/>
      <c r="J114" s="93"/>
    </row>
    <row r="115" spans="1:10" hidden="1" x14ac:dyDescent="0.2">
      <c r="A115" s="123" t="s">
        <v>78</v>
      </c>
      <c r="B115" s="124"/>
      <c r="C115" s="125" t="s">
        <v>77</v>
      </c>
      <c r="D115" s="125"/>
      <c r="E115" s="126"/>
      <c r="F115" s="127"/>
      <c r="G115" s="248"/>
      <c r="H115" s="117"/>
      <c r="I115" s="93"/>
      <c r="J115" s="93"/>
    </row>
    <row r="116" spans="1:10" hidden="1" x14ac:dyDescent="0.2">
      <c r="A116" s="128"/>
      <c r="B116" s="129"/>
      <c r="C116" s="130"/>
      <c r="D116" s="130"/>
      <c r="E116" s="130"/>
      <c r="F116" s="131"/>
      <c r="G116" s="131"/>
      <c r="H116" s="117"/>
      <c r="I116" s="93"/>
      <c r="J116" s="93"/>
    </row>
    <row r="117" spans="1:10" hidden="1" x14ac:dyDescent="0.2">
      <c r="A117" s="132" t="s">
        <v>89</v>
      </c>
      <c r="B117" s="133"/>
      <c r="C117" s="134">
        <v>90</v>
      </c>
      <c r="D117" s="134"/>
      <c r="E117" s="135">
        <v>0</v>
      </c>
      <c r="F117" s="135">
        <v>600</v>
      </c>
      <c r="G117" s="131"/>
      <c r="H117" s="117"/>
      <c r="I117" s="93"/>
      <c r="J117" s="93"/>
    </row>
    <row r="118" spans="1:10" hidden="1" x14ac:dyDescent="0.2">
      <c r="A118" s="132" t="s">
        <v>90</v>
      </c>
      <c r="B118" s="133"/>
      <c r="C118" s="135">
        <v>176</v>
      </c>
      <c r="D118" s="135"/>
      <c r="E118" s="135">
        <v>601</v>
      </c>
      <c r="F118" s="135">
        <v>1000</v>
      </c>
      <c r="G118" s="131"/>
      <c r="H118" s="117"/>
      <c r="I118" s="93"/>
      <c r="J118" s="93"/>
    </row>
    <row r="119" spans="1:10" hidden="1" x14ac:dyDescent="0.2">
      <c r="A119" s="132" t="s">
        <v>91</v>
      </c>
      <c r="B119" s="133"/>
      <c r="C119" s="135">
        <v>283</v>
      </c>
      <c r="D119" s="135"/>
      <c r="E119" s="135">
        <v>1001</v>
      </c>
      <c r="F119" s="135">
        <v>1500</v>
      </c>
      <c r="G119" s="131"/>
      <c r="H119" s="117"/>
      <c r="I119" s="92"/>
      <c r="J119" s="93"/>
    </row>
    <row r="120" spans="1:10" hidden="1" x14ac:dyDescent="0.2">
      <c r="A120" s="132" t="s">
        <v>92</v>
      </c>
      <c r="B120" s="133"/>
      <c r="C120" s="135">
        <v>396</v>
      </c>
      <c r="D120" s="135"/>
      <c r="E120" s="135">
        <v>1501</v>
      </c>
      <c r="F120" s="135">
        <v>2000</v>
      </c>
      <c r="G120" s="131"/>
      <c r="H120" s="117"/>
      <c r="I120" s="93"/>
      <c r="J120" s="93"/>
    </row>
    <row r="121" spans="1:10" hidden="1" x14ac:dyDescent="0.2">
      <c r="A121" s="132" t="s">
        <v>93</v>
      </c>
      <c r="B121" s="133"/>
      <c r="C121" s="135">
        <v>504</v>
      </c>
      <c r="D121" s="135"/>
      <c r="E121" s="135">
        <v>2001</v>
      </c>
      <c r="F121" s="135">
        <v>2500</v>
      </c>
      <c r="G121" s="131"/>
      <c r="H121" s="117"/>
      <c r="I121" s="93"/>
      <c r="J121" s="93"/>
    </row>
    <row r="122" spans="1:10" hidden="1" x14ac:dyDescent="0.2">
      <c r="A122" s="132" t="s">
        <v>94</v>
      </c>
      <c r="B122" s="133"/>
      <c r="C122" s="135">
        <v>601</v>
      </c>
      <c r="D122" s="135"/>
      <c r="E122" s="135">
        <v>2501</v>
      </c>
      <c r="F122" s="135">
        <v>3000</v>
      </c>
      <c r="G122" s="131"/>
      <c r="H122" s="118"/>
      <c r="I122" s="93"/>
      <c r="J122" s="93"/>
    </row>
    <row r="123" spans="1:10" hidden="1" x14ac:dyDescent="0.2">
      <c r="A123" s="132" t="s">
        <v>95</v>
      </c>
      <c r="B123" s="133"/>
      <c r="C123" s="135">
        <v>702</v>
      </c>
      <c r="D123" s="135"/>
      <c r="E123" s="135">
        <v>3001</v>
      </c>
      <c r="F123" s="135">
        <v>3500</v>
      </c>
      <c r="G123" s="131"/>
      <c r="H123" s="118"/>
      <c r="I123" s="93"/>
      <c r="J123" s="93"/>
    </row>
    <row r="124" spans="1:10" hidden="1" x14ac:dyDescent="0.2">
      <c r="A124" s="132" t="s">
        <v>96</v>
      </c>
      <c r="B124" s="133"/>
      <c r="C124" s="135">
        <v>802</v>
      </c>
      <c r="D124" s="135"/>
      <c r="E124" s="135">
        <v>3501</v>
      </c>
      <c r="F124" s="135">
        <v>4000</v>
      </c>
      <c r="G124" s="131"/>
      <c r="H124" s="118"/>
      <c r="I124" s="93"/>
      <c r="J124" s="93"/>
    </row>
    <row r="125" spans="1:10" hidden="1" x14ac:dyDescent="0.2">
      <c r="A125" s="132" t="s">
        <v>97</v>
      </c>
      <c r="B125" s="133"/>
      <c r="C125" s="135">
        <v>901</v>
      </c>
      <c r="D125" s="135"/>
      <c r="E125" s="135">
        <v>4001</v>
      </c>
      <c r="F125" s="135">
        <v>4500</v>
      </c>
      <c r="G125" s="131"/>
      <c r="H125" s="118"/>
      <c r="I125" s="93"/>
      <c r="J125" s="93"/>
    </row>
    <row r="126" spans="1:10" hidden="1" x14ac:dyDescent="0.2">
      <c r="A126" s="132" t="s">
        <v>98</v>
      </c>
      <c r="B126" s="133"/>
      <c r="C126" s="135">
        <v>987</v>
      </c>
      <c r="D126" s="135"/>
      <c r="E126" s="135">
        <v>4501</v>
      </c>
      <c r="F126" s="135">
        <v>5000</v>
      </c>
      <c r="G126" s="131"/>
      <c r="H126" s="118"/>
      <c r="I126" s="93"/>
      <c r="J126" s="93"/>
    </row>
    <row r="127" spans="1:10" hidden="1" x14ac:dyDescent="0.2">
      <c r="A127" s="132" t="s">
        <v>99</v>
      </c>
      <c r="B127" s="133"/>
      <c r="C127" s="135">
        <v>1161</v>
      </c>
      <c r="D127" s="135"/>
      <c r="E127" s="135">
        <v>5001</v>
      </c>
      <c r="F127" s="135">
        <v>6000</v>
      </c>
      <c r="G127" s="131"/>
      <c r="H127" s="119"/>
      <c r="I127" s="93"/>
      <c r="J127" s="93"/>
    </row>
    <row r="128" spans="1:10" hidden="1" x14ac:dyDescent="0.2">
      <c r="A128" s="132" t="s">
        <v>100</v>
      </c>
      <c r="B128" s="133"/>
      <c r="C128" s="135">
        <v>1313</v>
      </c>
      <c r="D128" s="135"/>
      <c r="E128" s="135">
        <v>6001</v>
      </c>
      <c r="F128" s="135">
        <v>7000</v>
      </c>
      <c r="G128" s="131"/>
      <c r="H128" s="120"/>
      <c r="I128" s="101"/>
      <c r="J128" s="102"/>
    </row>
    <row r="129" spans="1:16" hidden="1" x14ac:dyDescent="0.2">
      <c r="A129" s="132" t="s">
        <v>101</v>
      </c>
      <c r="B129" s="133"/>
      <c r="C129" s="135">
        <v>1453</v>
      </c>
      <c r="D129" s="135"/>
      <c r="E129" s="135">
        <v>7001</v>
      </c>
      <c r="F129" s="135">
        <v>8000</v>
      </c>
      <c r="G129" s="131"/>
      <c r="H129" s="118"/>
      <c r="I129" s="93"/>
      <c r="J129" s="103"/>
    </row>
    <row r="130" spans="1:16" hidden="1" x14ac:dyDescent="0.2">
      <c r="A130" s="132" t="s">
        <v>102</v>
      </c>
      <c r="B130" s="133"/>
      <c r="C130" s="135">
        <v>1585</v>
      </c>
      <c r="D130" s="135"/>
      <c r="E130" s="135">
        <v>8001</v>
      </c>
      <c r="F130" s="135">
        <v>9000</v>
      </c>
      <c r="G130" s="131"/>
      <c r="H130" s="118"/>
      <c r="I130" s="93"/>
      <c r="J130" s="93"/>
    </row>
    <row r="131" spans="1:16" hidden="1" x14ac:dyDescent="0.2">
      <c r="A131" s="132" t="s">
        <v>103</v>
      </c>
      <c r="B131" s="133"/>
      <c r="C131" s="136">
        <v>1706</v>
      </c>
      <c r="D131" s="136"/>
      <c r="E131" s="135">
        <v>9001</v>
      </c>
      <c r="F131" s="135">
        <v>10000</v>
      </c>
      <c r="G131" s="131"/>
      <c r="H131" s="48"/>
    </row>
    <row r="132" spans="1:16" hidden="1" x14ac:dyDescent="0.2">
      <c r="A132" s="137"/>
      <c r="B132" s="133"/>
      <c r="C132" s="135"/>
      <c r="D132" s="135"/>
      <c r="E132" s="135"/>
      <c r="F132" s="138"/>
      <c r="G132" s="131"/>
      <c r="H132" s="48"/>
      <c r="I132" s="48"/>
      <c r="J132" s="48"/>
      <c r="K132" s="48"/>
      <c r="L132" s="48"/>
      <c r="M132" s="48"/>
      <c r="N132" s="48"/>
      <c r="O132" s="48"/>
      <c r="P132" s="48"/>
    </row>
    <row r="133" spans="1:16" hidden="1" x14ac:dyDescent="0.2">
      <c r="A133" s="281"/>
      <c r="B133" s="282"/>
      <c r="C133" s="282"/>
      <c r="D133" s="282"/>
      <c r="E133" s="282"/>
      <c r="F133" s="139"/>
      <c r="G133" s="140"/>
      <c r="H133" s="48"/>
      <c r="I133" s="48"/>
      <c r="J133" s="48"/>
      <c r="K133" s="48"/>
      <c r="L133" s="48"/>
      <c r="M133" s="48"/>
      <c r="N133" s="48"/>
      <c r="O133" s="48"/>
      <c r="P133" s="48"/>
    </row>
    <row r="134" spans="1:16" ht="15" hidden="1" x14ac:dyDescent="0.25">
      <c r="A134" s="283"/>
      <c r="B134" s="282"/>
      <c r="C134" s="282"/>
      <c r="D134" s="282"/>
      <c r="E134" s="282"/>
      <c r="F134" s="141"/>
      <c r="G134" s="140"/>
      <c r="H134" s="48"/>
      <c r="I134" s="48"/>
      <c r="J134" s="48"/>
      <c r="K134" s="48"/>
      <c r="L134" s="48"/>
      <c r="M134" s="48"/>
      <c r="N134" s="48"/>
      <c r="O134" s="48"/>
      <c r="P134" s="48"/>
    </row>
    <row r="135" spans="1:16" ht="15" x14ac:dyDescent="0.25">
      <c r="A135" s="142" t="s">
        <v>113</v>
      </c>
      <c r="B135" s="270"/>
      <c r="C135" s="271"/>
      <c r="D135" s="135"/>
      <c r="E135" s="134"/>
      <c r="F135" s="143"/>
      <c r="G135" s="131"/>
      <c r="H135" s="48"/>
      <c r="I135" s="48"/>
      <c r="J135" s="48"/>
      <c r="K135" s="48"/>
      <c r="L135" s="48"/>
      <c r="M135" s="48"/>
      <c r="N135" s="48"/>
      <c r="O135" s="48"/>
      <c r="P135" s="48"/>
    </row>
    <row r="136" spans="1:16" x14ac:dyDescent="0.2">
      <c r="A136" s="144"/>
      <c r="D136" s="135"/>
      <c r="E136" s="135"/>
      <c r="F136" s="146"/>
      <c r="G136" s="131"/>
      <c r="H136" s="48"/>
      <c r="I136" s="48"/>
      <c r="J136" s="48"/>
      <c r="K136" s="48"/>
      <c r="L136" s="48"/>
      <c r="M136" s="48"/>
      <c r="N136" s="48"/>
      <c r="O136" s="48"/>
      <c r="P136" s="48"/>
    </row>
    <row r="137" spans="1:16" ht="15" x14ac:dyDescent="0.25">
      <c r="A137" s="148" t="s">
        <v>122</v>
      </c>
      <c r="B137" s="184">
        <v>7.4999999999999997E-2</v>
      </c>
      <c r="C137" s="145" t="s">
        <v>112</v>
      </c>
      <c r="D137" s="109"/>
      <c r="E137" s="110"/>
      <c r="F137" s="121"/>
      <c r="G137" s="147"/>
      <c r="H137" s="48"/>
      <c r="I137" s="48"/>
      <c r="J137" s="48"/>
      <c r="K137" s="48"/>
      <c r="L137" s="48"/>
      <c r="M137" s="48"/>
      <c r="N137" s="48"/>
      <c r="O137" s="48"/>
      <c r="P137" s="48"/>
    </row>
    <row r="138" spans="1:16" x14ac:dyDescent="0.2">
      <c r="A138" s="148" t="s">
        <v>121</v>
      </c>
      <c r="B138" s="149">
        <f>Sheet1!C25</f>
        <v>2189</v>
      </c>
      <c r="C138" s="180" t="s">
        <v>124</v>
      </c>
      <c r="D138" s="275" t="s">
        <v>126</v>
      </c>
      <c r="E138" s="275"/>
      <c r="F138" s="121">
        <v>25000</v>
      </c>
      <c r="G138" s="131"/>
      <c r="H138" s="48"/>
      <c r="I138" s="48"/>
      <c r="J138" s="48"/>
      <c r="K138" s="48"/>
      <c r="L138" s="48"/>
      <c r="M138" s="48"/>
      <c r="N138" s="48"/>
      <c r="O138" s="48"/>
      <c r="P138" s="48"/>
    </row>
    <row r="139" spans="1:16" ht="13.5" thickBot="1" x14ac:dyDescent="0.25">
      <c r="A139" s="183" t="s">
        <v>123</v>
      </c>
      <c r="B139" s="150">
        <f>Sheet1!C26</f>
        <v>4381</v>
      </c>
      <c r="C139" s="180" t="s">
        <v>125</v>
      </c>
      <c r="D139" s="275" t="s">
        <v>126</v>
      </c>
      <c r="E139" s="275"/>
      <c r="F139" s="122">
        <v>100000</v>
      </c>
      <c r="G139" s="131"/>
      <c r="H139" s="48"/>
      <c r="I139" s="48"/>
      <c r="J139" s="48"/>
      <c r="K139" s="48"/>
      <c r="L139" s="48"/>
      <c r="M139" s="48"/>
      <c r="N139" s="48"/>
      <c r="O139" s="48"/>
      <c r="P139" s="48"/>
    </row>
    <row r="140" spans="1:16" ht="16.899999999999999" customHeight="1" thickBot="1" x14ac:dyDescent="0.25">
      <c r="A140" s="151"/>
      <c r="B140" s="152" t="s">
        <v>111</v>
      </c>
      <c r="C140" s="153"/>
      <c r="D140" s="153"/>
      <c r="E140" s="153"/>
      <c r="F140" s="153"/>
      <c r="G140" s="250"/>
      <c r="H140" s="48"/>
      <c r="I140" s="48"/>
      <c r="J140" s="112"/>
      <c r="K140" s="262"/>
      <c r="L140" s="262"/>
      <c r="M140" s="70"/>
      <c r="N140" s="70"/>
      <c r="O140" s="91"/>
      <c r="P140" s="48"/>
    </row>
    <row r="141" spans="1:16" x14ac:dyDescent="0.2">
      <c r="A141" s="154" t="s">
        <v>104</v>
      </c>
      <c r="B141" s="155"/>
      <c r="C141" s="156" t="s">
        <v>76</v>
      </c>
      <c r="D141" s="156"/>
      <c r="E141" s="156"/>
      <c r="F141" s="157"/>
      <c r="G141" s="251"/>
      <c r="I141" s="48"/>
      <c r="J141" s="113"/>
      <c r="K141" s="106"/>
      <c r="L141" s="70"/>
      <c r="M141" s="70"/>
      <c r="N141" s="70"/>
      <c r="O141" s="91"/>
      <c r="P141" s="48"/>
    </row>
    <row r="142" spans="1:16" x14ac:dyDescent="0.2">
      <c r="A142" s="142"/>
      <c r="B142" s="158"/>
      <c r="C142" s="135"/>
      <c r="D142" s="135"/>
      <c r="E142" s="135"/>
      <c r="F142" s="159"/>
      <c r="G142" s="251"/>
      <c r="I142" s="48"/>
      <c r="J142" s="113"/>
      <c r="K142" s="107"/>
      <c r="L142" s="108"/>
      <c r="M142" s="109"/>
      <c r="N142" s="110"/>
      <c r="O142" s="111"/>
      <c r="P142" s="48"/>
    </row>
    <row r="143" spans="1:16" x14ac:dyDescent="0.2">
      <c r="A143" s="148" t="s">
        <v>122</v>
      </c>
      <c r="B143" s="160">
        <f>Sheet1!C4</f>
        <v>675</v>
      </c>
      <c r="C143" s="134"/>
      <c r="D143" s="134"/>
      <c r="E143" s="161"/>
      <c r="F143" s="162"/>
      <c r="G143" s="252"/>
      <c r="I143" s="48"/>
      <c r="J143" s="113"/>
      <c r="K143" s="107"/>
      <c r="L143" s="108"/>
      <c r="M143" s="109"/>
      <c r="N143" s="110"/>
      <c r="O143" s="111"/>
      <c r="P143" s="48"/>
    </row>
    <row r="144" spans="1:16" ht="15" x14ac:dyDescent="0.25">
      <c r="A144" s="148" t="s">
        <v>121</v>
      </c>
      <c r="B144" s="160">
        <f>Sheet1!C5</f>
        <v>675</v>
      </c>
      <c r="C144" s="180" t="s">
        <v>31</v>
      </c>
      <c r="D144" s="134">
        <f>Sheet1!D5</f>
        <v>11.25</v>
      </c>
      <c r="E144" s="161" t="s">
        <v>110</v>
      </c>
      <c r="F144" s="179"/>
      <c r="G144" s="253"/>
      <c r="I144" s="48"/>
      <c r="J144" s="113"/>
      <c r="K144" s="107"/>
      <c r="L144" s="108"/>
      <c r="M144" s="109"/>
      <c r="N144" s="110"/>
      <c r="O144" s="111"/>
      <c r="P144" s="48"/>
    </row>
    <row r="145" spans="1:16" ht="15.75" thickBot="1" x14ac:dyDescent="0.3">
      <c r="A145" s="183" t="s">
        <v>123</v>
      </c>
      <c r="B145" s="163">
        <f>Sheet1!C6</f>
        <v>1520</v>
      </c>
      <c r="C145" s="181" t="s">
        <v>31</v>
      </c>
      <c r="D145" s="164">
        <f>Sheet1!D6</f>
        <v>8.3000000000000007</v>
      </c>
      <c r="E145" s="223" t="s">
        <v>109</v>
      </c>
      <c r="F145" s="224"/>
      <c r="G145" s="253"/>
      <c r="H145" s="182"/>
      <c r="I145" s="48"/>
      <c r="J145" s="48"/>
      <c r="K145" s="114"/>
      <c r="L145" s="48"/>
      <c r="M145" s="48"/>
      <c r="N145" s="48"/>
      <c r="O145" s="48"/>
      <c r="P145" s="48"/>
    </row>
    <row r="146" spans="1:16" x14ac:dyDescent="0.25">
      <c r="H146" s="182"/>
      <c r="K146" s="105"/>
    </row>
  </sheetData>
  <sheetProtection algorithmName="SHA-512" hashValue="ysGQD9ee933HGqKVi6hlULUJa7Ai0KkyAA5QX7X6u0esce4vuk9B7VomWHwNzvAll93Z0sN8zfnMo8nLhHoP/A==" saltValue="17mtJnuNpqQkdYlsZ3gaCg==" spinCount="100000" sheet="1" selectLockedCells="1"/>
  <mergeCells count="27">
    <mergeCell ref="A133:E134"/>
    <mergeCell ref="B45:C45"/>
    <mergeCell ref="C99:E99"/>
    <mergeCell ref="B50:C50"/>
    <mergeCell ref="C56:E56"/>
    <mergeCell ref="B51:C51"/>
    <mergeCell ref="B44:C44"/>
    <mergeCell ref="B43:C43"/>
    <mergeCell ref="B46:C46"/>
    <mergeCell ref="A114:F114"/>
    <mergeCell ref="A101:F101"/>
    <mergeCell ref="E7:F8"/>
    <mergeCell ref="K140:L140"/>
    <mergeCell ref="B37:C37"/>
    <mergeCell ref="A55:F55"/>
    <mergeCell ref="A1:F1"/>
    <mergeCell ref="A2:F2"/>
    <mergeCell ref="A3:F3"/>
    <mergeCell ref="A4:F4"/>
    <mergeCell ref="B49:C49"/>
    <mergeCell ref="B135:C135"/>
    <mergeCell ref="A110:F110"/>
    <mergeCell ref="D138:E138"/>
    <mergeCell ref="D139:E139"/>
    <mergeCell ref="B38:C38"/>
    <mergeCell ref="B40:C40"/>
    <mergeCell ref="B41:C41"/>
  </mergeCells>
  <conditionalFormatting sqref="B40:C40">
    <cfRule type="expression" dxfId="9" priority="11">
      <formula>$B$37=0</formula>
    </cfRule>
  </conditionalFormatting>
  <conditionalFormatting sqref="B37:C37">
    <cfRule type="expression" dxfId="8" priority="10">
      <formula>$B$37=0</formula>
    </cfRule>
  </conditionalFormatting>
  <conditionalFormatting sqref="B41:C41">
    <cfRule type="expression" dxfId="7" priority="8">
      <formula>$B$41=0</formula>
    </cfRule>
  </conditionalFormatting>
  <conditionalFormatting sqref="B43:C43">
    <cfRule type="expression" dxfId="6" priority="7">
      <formula>$B$43=0</formula>
    </cfRule>
  </conditionalFormatting>
  <conditionalFormatting sqref="B44:C44">
    <cfRule type="expression" dxfId="5" priority="6">
      <formula>$B$44=0</formula>
    </cfRule>
  </conditionalFormatting>
  <conditionalFormatting sqref="B45:C45">
    <cfRule type="expression" dxfId="4" priority="5">
      <formula>$B$45=0</formula>
    </cfRule>
  </conditionalFormatting>
  <conditionalFormatting sqref="B46:C46">
    <cfRule type="expression" dxfId="3" priority="4">
      <formula>$B$46=0</formula>
    </cfRule>
  </conditionalFormatting>
  <conditionalFormatting sqref="B49:C49">
    <cfRule type="expression" dxfId="2" priority="3">
      <formula>$B$49=0</formula>
    </cfRule>
  </conditionalFormatting>
  <conditionalFormatting sqref="B50:C50">
    <cfRule type="expression" dxfId="1" priority="2">
      <formula>$B$50=0</formula>
    </cfRule>
  </conditionalFormatting>
  <conditionalFormatting sqref="B51:C51">
    <cfRule type="expression" dxfId="0" priority="1">
      <formula>$B$51=0</formula>
    </cfRule>
  </conditionalFormatting>
  <dataValidations count="1">
    <dataValidation type="list" allowBlank="1" showInputMessage="1" showErrorMessage="1" sqref="B102" xr:uid="{00000000-0002-0000-0000-000000000000}">
      <formula1>"Y,N"</formula1>
    </dataValidation>
  </dataValidations>
  <printOptions horizontalCentered="1"/>
  <pageMargins left="0.25" right="0.25" top="0.5" bottom="0.65" header="0.23" footer="0.17"/>
  <pageSetup scale="79" orientation="portrait" r:id="rId1"/>
  <headerFooter>
    <oddHeader>&amp;R&amp;Pof&amp;N</oddHeader>
    <oddFooter>&amp;L&amp;Z&amp;F</oddFooter>
  </headerFooter>
  <rowBreaks count="1" manualBreakCount="1">
    <brk id="53" max="6" man="1"/>
  </rowBreaks>
  <ignoredErrors>
    <ignoredError sqref="C41 B51 C40" unlockedFormula="1"/>
    <ignoredError sqref="B41" evalError="1" unlockedFormula="1"/>
    <ignoredError sqref="D91 D88 D89 D9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zoomScale="130" zoomScaleNormal="130" workbookViewId="0">
      <selection activeCell="C45" sqref="C45"/>
    </sheetView>
  </sheetViews>
  <sheetFormatPr defaultRowHeight="15" x14ac:dyDescent="0.25"/>
  <cols>
    <col min="1" max="1" width="15.5703125" customWidth="1"/>
    <col min="2" max="6" width="12.7109375" customWidth="1"/>
  </cols>
  <sheetData>
    <row r="1" spans="1:18" ht="15.75" thickBot="1" x14ac:dyDescent="0.3"/>
    <row r="2" spans="1:18" ht="16.5" thickTop="1" thickBot="1" x14ac:dyDescent="0.3">
      <c r="A2" s="288" t="s">
        <v>139</v>
      </c>
      <c r="B2" s="289"/>
      <c r="C2" s="289"/>
      <c r="D2" s="289"/>
      <c r="E2" s="289"/>
      <c r="F2" s="290"/>
      <c r="I2" s="291" t="s">
        <v>156</v>
      </c>
      <c r="J2" s="291"/>
      <c r="K2" s="291"/>
      <c r="M2" s="288" t="s">
        <v>139</v>
      </c>
      <c r="N2" s="289"/>
      <c r="O2" s="289"/>
      <c r="P2" s="289"/>
      <c r="Q2" s="289"/>
      <c r="R2" s="290"/>
    </row>
    <row r="3" spans="1:18" ht="15.75" thickTop="1" x14ac:dyDescent="0.25">
      <c r="A3" s="185" t="s">
        <v>127</v>
      </c>
      <c r="B3" s="186" t="s">
        <v>127</v>
      </c>
      <c r="C3" s="187" t="s">
        <v>128</v>
      </c>
      <c r="D3" s="187" t="s">
        <v>129</v>
      </c>
      <c r="E3" s="186" t="s">
        <v>130</v>
      </c>
      <c r="F3" s="188" t="s">
        <v>131</v>
      </c>
      <c r="I3" s="255"/>
      <c r="J3" s="256">
        <v>-0.15</v>
      </c>
      <c r="K3" s="255"/>
      <c r="M3" s="185" t="s">
        <v>127</v>
      </c>
      <c r="N3" s="186" t="s">
        <v>127</v>
      </c>
      <c r="O3" s="187" t="s">
        <v>128</v>
      </c>
      <c r="P3" s="187" t="s">
        <v>129</v>
      </c>
      <c r="Q3" s="186" t="s">
        <v>130</v>
      </c>
      <c r="R3" s="188" t="s">
        <v>131</v>
      </c>
    </row>
    <row r="4" spans="1:18" x14ac:dyDescent="0.25">
      <c r="A4" s="189">
        <v>1</v>
      </c>
      <c r="B4" s="190">
        <v>25000</v>
      </c>
      <c r="C4" s="191">
        <v>675</v>
      </c>
      <c r="D4" s="192"/>
      <c r="E4" s="193"/>
      <c r="F4" s="194"/>
      <c r="M4" s="189">
        <v>1</v>
      </c>
      <c r="N4" s="190">
        <v>25000</v>
      </c>
      <c r="O4" s="191">
        <v>781</v>
      </c>
      <c r="P4" s="192"/>
      <c r="Q4" s="193"/>
      <c r="R4" s="194"/>
    </row>
    <row r="5" spans="1:18" x14ac:dyDescent="0.25">
      <c r="A5" s="195">
        <v>25000.01</v>
      </c>
      <c r="B5" s="190">
        <v>100000</v>
      </c>
      <c r="C5" s="191">
        <v>675</v>
      </c>
      <c r="D5" s="254">
        <v>11.25</v>
      </c>
      <c r="E5" s="197">
        <v>1000</v>
      </c>
      <c r="F5" s="194">
        <v>25000</v>
      </c>
      <c r="M5" s="195">
        <v>25000.01</v>
      </c>
      <c r="N5" s="190">
        <v>100000</v>
      </c>
      <c r="O5" s="191">
        <v>781</v>
      </c>
      <c r="P5" s="196">
        <v>10.409056</v>
      </c>
      <c r="Q5" s="197">
        <v>1000</v>
      </c>
      <c r="R5" s="194">
        <v>25000</v>
      </c>
    </row>
    <row r="6" spans="1:18" x14ac:dyDescent="0.25">
      <c r="A6" s="198">
        <v>100000.01</v>
      </c>
      <c r="B6" s="199"/>
      <c r="C6" s="191">
        <v>1520</v>
      </c>
      <c r="D6" s="254">
        <v>8.3000000000000007</v>
      </c>
      <c r="E6" s="201">
        <v>1000</v>
      </c>
      <c r="F6" s="202">
        <v>100000</v>
      </c>
      <c r="M6" s="198">
        <v>100000.01</v>
      </c>
      <c r="N6" s="199"/>
      <c r="O6" s="200">
        <v>1561</v>
      </c>
      <c r="P6" s="196">
        <v>7.8907359999999986</v>
      </c>
      <c r="Q6" s="201">
        <v>1000</v>
      </c>
      <c r="R6" s="202">
        <v>100000</v>
      </c>
    </row>
    <row r="7" spans="1:18" x14ac:dyDescent="0.25">
      <c r="A7" s="198"/>
      <c r="B7" s="199"/>
      <c r="C7" s="200"/>
      <c r="D7" s="196"/>
      <c r="E7" s="201"/>
      <c r="F7" s="202"/>
      <c r="M7" s="198"/>
      <c r="N7" s="199"/>
      <c r="O7" s="200"/>
      <c r="P7" s="196"/>
      <c r="Q7" s="201"/>
      <c r="R7" s="202"/>
    </row>
    <row r="8" spans="1:18" x14ac:dyDescent="0.25">
      <c r="A8" s="198"/>
      <c r="B8" s="199"/>
      <c r="C8" s="200"/>
      <c r="D8" s="196"/>
      <c r="E8" s="201"/>
      <c r="F8" s="203"/>
      <c r="M8" s="198"/>
      <c r="N8" s="199"/>
      <c r="O8" s="200"/>
      <c r="P8" s="196"/>
      <c r="Q8" s="201"/>
      <c r="R8" s="203"/>
    </row>
    <row r="9" spans="1:18" x14ac:dyDescent="0.25">
      <c r="A9" s="198"/>
      <c r="B9" s="199"/>
      <c r="C9" s="200"/>
      <c r="D9" s="196"/>
      <c r="E9" s="201"/>
      <c r="F9" s="203"/>
      <c r="M9" s="198"/>
      <c r="N9" s="199"/>
      <c r="O9" s="200"/>
      <c r="P9" s="196"/>
      <c r="Q9" s="201"/>
      <c r="R9" s="203"/>
    </row>
    <row r="10" spans="1:18" x14ac:dyDescent="0.25">
      <c r="A10" s="198"/>
      <c r="B10" s="199"/>
      <c r="C10" s="200"/>
      <c r="D10" s="196"/>
      <c r="E10" s="201"/>
      <c r="F10" s="203"/>
      <c r="M10" s="198"/>
      <c r="N10" s="199"/>
      <c r="O10" s="200"/>
      <c r="P10" s="196"/>
      <c r="Q10" s="201"/>
      <c r="R10" s="203"/>
    </row>
    <row r="11" spans="1:18" ht="15.75" thickBot="1" x14ac:dyDescent="0.3">
      <c r="A11" s="204"/>
      <c r="B11" s="205"/>
      <c r="C11" s="206"/>
      <c r="D11" s="207"/>
      <c r="E11" s="208"/>
      <c r="F11" s="209"/>
      <c r="M11" s="204"/>
      <c r="N11" s="205"/>
      <c r="O11" s="206"/>
      <c r="P11" s="207"/>
      <c r="Q11" s="208"/>
      <c r="R11" s="209"/>
    </row>
    <row r="12" spans="1:18" ht="15.75" thickTop="1" x14ac:dyDescent="0.25">
      <c r="A12" s="210"/>
      <c r="B12" s="210"/>
      <c r="C12" s="210"/>
      <c r="D12" s="210"/>
      <c r="E12" s="210"/>
      <c r="F12" s="210"/>
    </row>
    <row r="13" spans="1:18" x14ac:dyDescent="0.25">
      <c r="A13" s="210" t="s">
        <v>132</v>
      </c>
      <c r="B13" s="210"/>
      <c r="C13" s="211"/>
      <c r="D13" s="210"/>
      <c r="E13" s="210"/>
      <c r="F13" s="210"/>
    </row>
    <row r="14" spans="1:18" x14ac:dyDescent="0.25">
      <c r="A14" s="199" t="e">
        <f>VLOOKUP(sewer!$F$111,$A$4:F11,1)</f>
        <v>#N/A</v>
      </c>
      <c r="B14" s="199" t="e">
        <f>VLOOKUP(sewer!$F$111,$A$4:F11,2)</f>
        <v>#N/A</v>
      </c>
      <c r="C14" s="199" t="e">
        <f>VLOOKUP(sewer!$F$111,$A$4:F11,3)</f>
        <v>#N/A</v>
      </c>
      <c r="D14" s="199" t="e">
        <f>VLOOKUP(sewer!$F$111,$A$4:F11,4)</f>
        <v>#N/A</v>
      </c>
      <c r="E14" s="199" t="e">
        <f>VLOOKUP(sewer!$F$111,$A$4:F11,5)</f>
        <v>#N/A</v>
      </c>
      <c r="F14" s="199" t="e">
        <f>VLOOKUP(sewer!$F$111,$A$4:F11,6)</f>
        <v>#N/A</v>
      </c>
    </row>
    <row r="15" spans="1:18" x14ac:dyDescent="0.25">
      <c r="A15" s="199"/>
      <c r="B15" s="199"/>
      <c r="C15" s="212"/>
      <c r="D15" s="213"/>
      <c r="E15" s="201"/>
      <c r="F15" s="214"/>
    </row>
    <row r="16" spans="1:18" x14ac:dyDescent="0.25">
      <c r="A16" s="215" t="e">
        <f>C14</f>
        <v>#N/A</v>
      </c>
      <c r="B16" s="216" t="s">
        <v>133</v>
      </c>
      <c r="C16" s="212"/>
      <c r="D16" s="213"/>
      <c r="E16" s="201"/>
      <c r="F16" s="214"/>
    </row>
    <row r="17" spans="1:18" x14ac:dyDescent="0.25">
      <c r="A17" s="217" t="e">
        <f>sewer!F111-F14</f>
        <v>#N/A</v>
      </c>
      <c r="B17" s="216" t="s">
        <v>134</v>
      </c>
      <c r="C17" s="212"/>
      <c r="D17" s="213"/>
      <c r="E17" s="201"/>
      <c r="F17" s="214"/>
    </row>
    <row r="18" spans="1:18" x14ac:dyDescent="0.25">
      <c r="A18" s="218" t="e">
        <f>(A17/E14)</f>
        <v>#N/A</v>
      </c>
      <c r="B18" s="216" t="s">
        <v>135</v>
      </c>
      <c r="C18" s="212"/>
      <c r="D18" s="213"/>
      <c r="E18" s="201"/>
      <c r="F18" s="214"/>
    </row>
    <row r="19" spans="1:18" x14ac:dyDescent="0.25">
      <c r="A19" s="215" t="e">
        <f>IF(D14=0,0,A18*D14)</f>
        <v>#N/A</v>
      </c>
      <c r="B19" s="216" t="s">
        <v>136</v>
      </c>
      <c r="C19" s="212"/>
      <c r="D19" s="213"/>
      <c r="E19" s="201"/>
      <c r="F19" s="214"/>
    </row>
    <row r="20" spans="1:18" x14ac:dyDescent="0.25">
      <c r="A20" s="215" t="e">
        <f>A16+A19</f>
        <v>#N/A</v>
      </c>
      <c r="B20" s="219" t="s">
        <v>137</v>
      </c>
      <c r="C20" s="210"/>
      <c r="D20" s="210"/>
      <c r="E20" s="210"/>
      <c r="F20" s="210"/>
    </row>
    <row r="21" spans="1:18" ht="15.75" thickBot="1" x14ac:dyDescent="0.3"/>
    <row r="22" spans="1:18" ht="16.5" thickTop="1" thickBot="1" x14ac:dyDescent="0.3">
      <c r="A22" s="288" t="s">
        <v>140</v>
      </c>
      <c r="B22" s="289"/>
      <c r="C22" s="289"/>
      <c r="D22" s="289"/>
      <c r="E22" s="289"/>
      <c r="F22" s="290"/>
      <c r="M22" s="288" t="s">
        <v>140</v>
      </c>
      <c r="N22" s="289"/>
      <c r="O22" s="289"/>
      <c r="P22" s="289"/>
      <c r="Q22" s="289"/>
      <c r="R22" s="290"/>
    </row>
    <row r="23" spans="1:18" ht="15.75" thickTop="1" x14ac:dyDescent="0.25">
      <c r="A23" s="185" t="s">
        <v>127</v>
      </c>
      <c r="B23" s="186" t="s">
        <v>127</v>
      </c>
      <c r="C23" s="187" t="s">
        <v>128</v>
      </c>
      <c r="D23" s="187" t="s">
        <v>129</v>
      </c>
      <c r="E23" s="186"/>
      <c r="F23" s="188" t="s">
        <v>131</v>
      </c>
      <c r="M23" s="185" t="s">
        <v>127</v>
      </c>
      <c r="N23" s="186" t="s">
        <v>127</v>
      </c>
      <c r="O23" s="187" t="s">
        <v>128</v>
      </c>
      <c r="P23" s="187" t="s">
        <v>129</v>
      </c>
      <c r="Q23" s="186"/>
      <c r="R23" s="188" t="s">
        <v>131</v>
      </c>
    </row>
    <row r="24" spans="1:18" x14ac:dyDescent="0.25">
      <c r="A24" s="189">
        <v>1</v>
      </c>
      <c r="B24" s="190">
        <v>25000</v>
      </c>
      <c r="C24" s="220"/>
      <c r="D24" s="220">
        <v>7.4999999999999997E-2</v>
      </c>
      <c r="E24" s="193"/>
      <c r="F24" s="194"/>
      <c r="M24" s="189">
        <v>1</v>
      </c>
      <c r="N24" s="190">
        <v>25000</v>
      </c>
      <c r="O24" s="220"/>
      <c r="P24" s="220">
        <v>7.4999999999999997E-2</v>
      </c>
      <c r="Q24" s="193"/>
      <c r="R24" s="194"/>
    </row>
    <row r="25" spans="1:18" x14ac:dyDescent="0.25">
      <c r="A25" s="195">
        <v>25000.01</v>
      </c>
      <c r="B25" s="190">
        <v>100000</v>
      </c>
      <c r="C25" s="191">
        <v>2189</v>
      </c>
      <c r="D25" s="221">
        <v>2.5000000000000001E-2</v>
      </c>
      <c r="E25" s="197"/>
      <c r="F25" s="194">
        <v>25000</v>
      </c>
      <c r="M25" s="195">
        <v>25000.01</v>
      </c>
      <c r="N25" s="190">
        <v>100000</v>
      </c>
      <c r="O25" s="191">
        <v>2087</v>
      </c>
      <c r="P25" s="221">
        <v>2.5000000000000001E-2</v>
      </c>
      <c r="Q25" s="197"/>
      <c r="R25" s="194">
        <v>25000</v>
      </c>
    </row>
    <row r="26" spans="1:18" x14ac:dyDescent="0.25">
      <c r="A26" s="198">
        <v>100000.01</v>
      </c>
      <c r="B26" s="199"/>
      <c r="C26" s="191">
        <v>4381</v>
      </c>
      <c r="D26" s="221">
        <v>0.02</v>
      </c>
      <c r="E26" s="201"/>
      <c r="F26" s="202">
        <v>100000</v>
      </c>
      <c r="M26" s="198">
        <v>100000.01</v>
      </c>
      <c r="N26" s="199"/>
      <c r="O26" s="200">
        <v>4176</v>
      </c>
      <c r="P26" s="221">
        <v>0.02</v>
      </c>
      <c r="Q26" s="201"/>
      <c r="R26" s="202">
        <v>100000</v>
      </c>
    </row>
    <row r="27" spans="1:18" x14ac:dyDescent="0.25">
      <c r="A27" s="198"/>
      <c r="B27" s="199"/>
      <c r="C27" s="200"/>
      <c r="D27" s="196"/>
      <c r="E27" s="201"/>
      <c r="F27" s="202"/>
      <c r="M27" s="198"/>
      <c r="N27" s="199"/>
      <c r="O27" s="200"/>
      <c r="P27" s="196"/>
      <c r="Q27" s="201"/>
      <c r="R27" s="202"/>
    </row>
    <row r="28" spans="1:18" x14ac:dyDescent="0.25">
      <c r="A28" s="198"/>
      <c r="B28" s="199"/>
      <c r="C28" s="200"/>
      <c r="D28" s="196"/>
      <c r="E28" s="201"/>
      <c r="F28" s="203"/>
      <c r="M28" s="198"/>
      <c r="N28" s="199"/>
      <c r="O28" s="200"/>
      <c r="P28" s="196"/>
      <c r="Q28" s="201"/>
      <c r="R28" s="203"/>
    </row>
    <row r="29" spans="1:18" x14ac:dyDescent="0.25">
      <c r="A29" s="198"/>
      <c r="B29" s="199"/>
      <c r="C29" s="200"/>
      <c r="D29" s="196"/>
      <c r="E29" s="201"/>
      <c r="F29" s="203"/>
      <c r="M29" s="198"/>
      <c r="N29" s="199"/>
      <c r="O29" s="200"/>
      <c r="P29" s="196"/>
      <c r="Q29" s="201"/>
      <c r="R29" s="203"/>
    </row>
    <row r="30" spans="1:18" x14ac:dyDescent="0.25">
      <c r="A30" s="198"/>
      <c r="B30" s="199"/>
      <c r="C30" s="200"/>
      <c r="D30" s="196"/>
      <c r="E30" s="201"/>
      <c r="F30" s="203"/>
      <c r="M30" s="198"/>
      <c r="N30" s="199"/>
      <c r="O30" s="200"/>
      <c r="P30" s="196"/>
      <c r="Q30" s="201"/>
      <c r="R30" s="203"/>
    </row>
    <row r="31" spans="1:18" ht="15.75" thickBot="1" x14ac:dyDescent="0.3">
      <c r="A31" s="204"/>
      <c r="B31" s="205"/>
      <c r="C31" s="206"/>
      <c r="D31" s="207"/>
      <c r="E31" s="208"/>
      <c r="F31" s="209"/>
      <c r="M31" s="204"/>
      <c r="N31" s="205"/>
      <c r="O31" s="206"/>
      <c r="P31" s="207"/>
      <c r="Q31" s="208"/>
      <c r="R31" s="209"/>
    </row>
    <row r="32" spans="1:18" ht="15.75" thickTop="1" x14ac:dyDescent="0.25">
      <c r="A32" s="222">
        <f>sewer!F105</f>
        <v>0</v>
      </c>
      <c r="B32" s="210" t="s">
        <v>138</v>
      </c>
      <c r="C32" s="210"/>
      <c r="D32" s="210"/>
      <c r="E32" s="210"/>
      <c r="F32" s="210"/>
    </row>
    <row r="33" spans="1:15" x14ac:dyDescent="0.25">
      <c r="A33" s="210" t="s">
        <v>132</v>
      </c>
      <c r="B33" s="210"/>
      <c r="C33" s="211"/>
      <c r="D33" s="210"/>
      <c r="E33" s="210"/>
      <c r="F33" s="210"/>
    </row>
    <row r="34" spans="1:15" x14ac:dyDescent="0.25">
      <c r="A34" s="199" t="e">
        <f>VLOOKUP(sewer!$F$105,$A$24:F31,1)</f>
        <v>#N/A</v>
      </c>
      <c r="B34" s="199" t="e">
        <f>VLOOKUP(sewer!$F$105,$A$24:F31,2)</f>
        <v>#N/A</v>
      </c>
      <c r="C34" s="199" t="e">
        <f>VLOOKUP(sewer!$F$105,$A$24:F31,3)</f>
        <v>#N/A</v>
      </c>
      <c r="D34" s="199" t="e">
        <f>VLOOKUP(sewer!$F$105,$A$24:F31,4)</f>
        <v>#N/A</v>
      </c>
      <c r="E34" s="199" t="e">
        <f>VLOOKUP(sewer!$F$105,$A$24:F31,5)</f>
        <v>#N/A</v>
      </c>
      <c r="F34" s="199" t="e">
        <f>VLOOKUP(sewer!$F$105,$A$24:F31,6)</f>
        <v>#N/A</v>
      </c>
    </row>
    <row r="35" spans="1:15" x14ac:dyDescent="0.25">
      <c r="A35" s="199"/>
      <c r="B35" s="199"/>
      <c r="C35" s="212"/>
      <c r="D35" s="213"/>
      <c r="E35" s="201"/>
      <c r="F35" s="214"/>
    </row>
    <row r="36" spans="1:15" x14ac:dyDescent="0.25">
      <c r="A36" s="215" t="e">
        <f>C34</f>
        <v>#N/A</v>
      </c>
      <c r="B36" s="216" t="s">
        <v>133</v>
      </c>
      <c r="C36" s="212"/>
      <c r="D36" s="213"/>
      <c r="E36" s="201"/>
      <c r="F36" s="214"/>
    </row>
    <row r="37" spans="1:15" x14ac:dyDescent="0.25">
      <c r="A37" s="217" t="e">
        <f>sewer!$F$105-F34</f>
        <v>#N/A</v>
      </c>
      <c r="B37" s="216" t="s">
        <v>134</v>
      </c>
      <c r="C37" s="212"/>
      <c r="D37" s="213"/>
      <c r="E37" s="201"/>
      <c r="F37" s="214"/>
    </row>
    <row r="38" spans="1:15" x14ac:dyDescent="0.25">
      <c r="A38" s="217"/>
      <c r="B38" s="216"/>
      <c r="C38" s="212"/>
      <c r="D38" s="213"/>
      <c r="E38" s="201"/>
      <c r="F38" s="214"/>
    </row>
    <row r="39" spans="1:15" x14ac:dyDescent="0.25">
      <c r="A39" s="215" t="e">
        <f>A37*D34</f>
        <v>#N/A</v>
      </c>
      <c r="B39" s="216" t="s">
        <v>136</v>
      </c>
      <c r="C39" s="212"/>
      <c r="D39" s="213"/>
      <c r="E39" s="201"/>
      <c r="F39" s="214"/>
    </row>
    <row r="40" spans="1:15" x14ac:dyDescent="0.25">
      <c r="A40" s="215" t="e">
        <f>A36+A39</f>
        <v>#N/A</v>
      </c>
      <c r="B40" s="219" t="s">
        <v>137</v>
      </c>
      <c r="C40" s="210"/>
      <c r="D40" s="210"/>
      <c r="E40" s="210"/>
      <c r="F40" s="210"/>
    </row>
    <row r="43" spans="1:15" x14ac:dyDescent="0.25">
      <c r="A43" s="287" t="s">
        <v>157</v>
      </c>
      <c r="B43" s="287"/>
      <c r="C43" s="191">
        <v>55</v>
      </c>
      <c r="M43" s="287" t="s">
        <v>157</v>
      </c>
      <c r="N43" s="287"/>
      <c r="O43" s="257">
        <v>49</v>
      </c>
    </row>
    <row r="44" spans="1:15" x14ac:dyDescent="0.25">
      <c r="A44" s="287" t="s">
        <v>160</v>
      </c>
      <c r="B44" s="287"/>
      <c r="C44" s="191">
        <v>275</v>
      </c>
      <c r="M44" s="287" t="s">
        <v>160</v>
      </c>
      <c r="N44" s="287"/>
      <c r="O44">
        <v>254</v>
      </c>
    </row>
  </sheetData>
  <sheetProtection algorithmName="SHA-512" hashValue="t97vqxc9aY06Pb5NOmp4crOEDbgRmyg8Z/mxvC+qA+2iEBsadQb8DTlZ/rRxHLp2xJtneSaWox9TcMKkDDQGGw==" saltValue="RNO5cEDLryzsrYTgzu8DzA==" spinCount="100000" sheet="1" objects="1" scenarios="1"/>
  <mergeCells count="9">
    <mergeCell ref="A44:B44"/>
    <mergeCell ref="M44:N44"/>
    <mergeCell ref="A43:B43"/>
    <mergeCell ref="M43:N43"/>
    <mergeCell ref="A2:F2"/>
    <mergeCell ref="A22:F22"/>
    <mergeCell ref="M2:R2"/>
    <mergeCell ref="M22:R2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sewer</vt:lpstr>
      <vt:lpstr>Sheet1</vt:lpstr>
      <vt:lpstr>sewer!Print_Area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Breyer</dc:creator>
  <cp:lastModifiedBy>Ronil Santa Ana</cp:lastModifiedBy>
  <cp:lastPrinted>2020-12-11T23:17:07Z</cp:lastPrinted>
  <dcterms:created xsi:type="dcterms:W3CDTF">2014-06-16T22:03:14Z</dcterms:created>
  <dcterms:modified xsi:type="dcterms:W3CDTF">2024-08-28T15:03:31Z</dcterms:modified>
</cp:coreProperties>
</file>