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HALL2\Dept\PW\ENGINEERING\DS_Fees\Fee_Calc_Sheets\2025-26\"/>
    </mc:Choice>
  </mc:AlternateContent>
  <xr:revisionPtr revIDLastSave="0" documentId="13_ncr:1_{9E2CC911-34CC-4326-A095-B244F9076A42}" xr6:coauthVersionLast="36" xr6:coauthVersionMax="36" xr10:uidLastSave="{00000000-0000-0000-0000-000000000000}"/>
  <workbookProtection workbookAlgorithmName="SHA-512" workbookHashValue="bkafQCasvE+NLBLAyxdRuNIa6fnuFsBVK0fdb7iTy0YvBI1wscScw3NkCC4niWvBPa5wMhPygL/Y9J3wTEx17g==" workbookSaltValue="pp21KQ/FAaCaQrlkbd6sCQ==" workbookSpinCount="100000" lockStructure="1"/>
  <bookViews>
    <workbookView xWindow="32760" yWindow="32760" windowWidth="14325" windowHeight="13395" xr2:uid="{00000000-000D-0000-FFFF-FFFF00000000}"/>
  </bookViews>
  <sheets>
    <sheet name="storm drain" sheetId="1" r:id="rId1"/>
    <sheet name="Sheet1" sheetId="2" state="hidden" r:id="rId2"/>
  </sheets>
  <externalReferences>
    <externalReference r:id="rId3"/>
  </externalReferences>
  <definedNames>
    <definedName name="CPI">[1]Instructions!$D$6</definedName>
    <definedName name="_xlnm.Print_Area" localSheetId="0">'storm drain'!$A$2:$G$165</definedName>
  </definedNames>
  <calcPr calcId="191029"/>
</workbook>
</file>

<file path=xl/calcChain.xml><?xml version="1.0" encoding="utf-8"?>
<calcChain xmlns="http://schemas.openxmlformats.org/spreadsheetml/2006/main">
  <c r="F131" i="1" l="1"/>
  <c r="F124" i="1"/>
  <c r="B47" i="1" l="1"/>
  <c r="C49" i="1" l="1"/>
  <c r="B154" i="1"/>
  <c r="B153" i="1"/>
  <c r="B165" i="1"/>
  <c r="B164" i="1"/>
  <c r="F123" i="1" l="1"/>
  <c r="B54" i="1" l="1"/>
  <c r="F72" i="1"/>
  <c r="F87" i="1"/>
  <c r="F85" i="1"/>
  <c r="F84" i="1"/>
  <c r="F83" i="1"/>
  <c r="F82" i="1"/>
  <c r="F81" i="1"/>
  <c r="F80" i="1"/>
  <c r="F79" i="1"/>
  <c r="F89" i="1"/>
  <c r="F88" i="1"/>
  <c r="F86" i="1"/>
  <c r="F78" i="1"/>
  <c r="F110" i="1"/>
  <c r="F94" i="1"/>
  <c r="F93" i="1"/>
  <c r="F71" i="1"/>
  <c r="F70" i="1"/>
  <c r="F122" i="1"/>
  <c r="F121" i="1"/>
  <c r="F120" i="1"/>
  <c r="F119" i="1"/>
  <c r="F118" i="1"/>
  <c r="F117" i="1"/>
  <c r="F116" i="1"/>
  <c r="F115" i="1"/>
  <c r="F114" i="1"/>
  <c r="F113" i="1"/>
  <c r="F109" i="1"/>
  <c r="F108" i="1"/>
  <c r="F105" i="1"/>
  <c r="F104" i="1"/>
  <c r="F103" i="1"/>
  <c r="F100" i="1"/>
  <c r="F99" i="1"/>
  <c r="F98" i="1"/>
  <c r="F97" i="1"/>
  <c r="F92" i="1"/>
  <c r="F74" i="1"/>
  <c r="F69" i="1"/>
  <c r="F68" i="1"/>
  <c r="F67" i="1"/>
  <c r="F66" i="1"/>
  <c r="F65" i="1"/>
  <c r="F64" i="1"/>
  <c r="F77" i="1"/>
  <c r="F127" i="1" l="1"/>
  <c r="F128" i="1" s="1"/>
  <c r="F129" i="1" l="1"/>
  <c r="F130" i="1" s="1"/>
  <c r="C34" i="2" l="1"/>
  <c r="A36" i="2" s="1"/>
  <c r="F34" i="2"/>
  <c r="A37" i="2" s="1"/>
  <c r="B34" i="2"/>
  <c r="E34" i="2"/>
  <c r="A32" i="2"/>
  <c r="D34" i="2"/>
  <c r="A34" i="2"/>
  <c r="A14" i="2"/>
  <c r="F14" i="2"/>
  <c r="A17" i="2" s="1"/>
  <c r="B14" i="2"/>
  <c r="D14" i="2"/>
  <c r="C14" i="2"/>
  <c r="A16" i="2" s="1"/>
  <c r="E14" i="2"/>
  <c r="A39" i="2" l="1"/>
  <c r="A18" i="2"/>
  <c r="A19" i="2" s="1"/>
  <c r="F137" i="1" s="1"/>
  <c r="B46" i="1" s="1"/>
  <c r="A40" i="2" l="1"/>
  <c r="B53" i="1" l="1"/>
  <c r="B55" i="1" s="1"/>
  <c r="F132" i="1"/>
  <c r="B43" i="1" s="1"/>
  <c r="B48" i="1" s="1"/>
  <c r="B44" i="1" l="1"/>
  <c r="C50" i="1"/>
</calcChain>
</file>

<file path=xl/sharedStrings.xml><?xml version="1.0" encoding="utf-8"?>
<sst xmlns="http://schemas.openxmlformats.org/spreadsheetml/2006/main" count="229" uniqueCount="153">
  <si>
    <t>Item</t>
  </si>
  <si>
    <t>Quantity</t>
  </si>
  <si>
    <t>Unit Cost</t>
  </si>
  <si>
    <t>Total Cost</t>
  </si>
  <si>
    <t>Miscellaneous Items</t>
  </si>
  <si>
    <t>/ LF</t>
  </si>
  <si>
    <t>( A )</t>
  </si>
  <si>
    <t>( B )</t>
  </si>
  <si>
    <t>( E )</t>
  </si>
  <si>
    <t>( D )</t>
  </si>
  <si>
    <t>( F )</t>
  </si>
  <si>
    <t>( G )</t>
  </si>
  <si>
    <t>( I )</t>
  </si>
  <si>
    <t>City of Santa Clarita</t>
  </si>
  <si>
    <t>Prepared by:</t>
  </si>
  <si>
    <t>Approved by:</t>
  </si>
  <si>
    <t>PLAN REVIEW FEE</t>
  </si>
  <si>
    <t xml:space="preserve"> </t>
  </si>
  <si>
    <t>Valuation</t>
  </si>
  <si>
    <t>( C )</t>
  </si>
  <si>
    <t>Bonds</t>
  </si>
  <si>
    <t>Inspection Fee</t>
  </si>
  <si>
    <t>Permit Issuance Fee</t>
  </si>
  <si>
    <t xml:space="preserve">Total = </t>
  </si>
  <si>
    <t>SUMMARY</t>
  </si>
  <si>
    <t>each</t>
  </si>
  <si>
    <t>(place Engineer's seal, exp.date &amp; signature below)</t>
  </si>
  <si>
    <t>Name</t>
  </si>
  <si>
    <t>Signature</t>
  </si>
  <si>
    <t>Date</t>
  </si>
  <si>
    <t>+</t>
  </si>
  <si>
    <t>Instructions:</t>
  </si>
  <si>
    <t>use drop-down arrow to select 'Y' for Yes or 'N' for No)</t>
  </si>
  <si>
    <t xml:space="preserve">TOTAL = </t>
  </si>
  <si>
    <t>Manhole</t>
  </si>
  <si>
    <t xml:space="preserve">Traffic Control Plan (5% x A) = </t>
  </si>
  <si>
    <r>
      <rPr>
        <b/>
        <sz val="10"/>
        <rFont val="Arial"/>
        <family val="2"/>
      </rPr>
      <t>(B1)</t>
    </r>
    <r>
      <rPr>
        <sz val="10"/>
        <rFont val="Arial"/>
        <family val="2"/>
      </rPr>
      <t xml:space="preserve">    Traffic Control Plan required?     </t>
    </r>
    <r>
      <rPr>
        <b/>
        <i/>
        <sz val="9"/>
        <rFont val="Arial"/>
        <family val="2"/>
      </rPr>
      <t xml:space="preserve"> (click in cell and</t>
    </r>
  </si>
  <si>
    <t xml:space="preserve">Contingency [15% x (A+B)] = </t>
  </si>
  <si>
    <t xml:space="preserve">Improvement Total (A+B+C+D) = </t>
  </si>
  <si>
    <t xml:space="preserve">Inflation [12% x (A+B+C)] = </t>
  </si>
  <si>
    <t>Storm Drain - Faithful Performance</t>
  </si>
  <si>
    <t>Storm Drain - Labor &amp; Materials</t>
  </si>
  <si>
    <t>STORM DRAIN - VALUATION</t>
  </si>
  <si>
    <t>STORM DRAIN - BOND</t>
  </si>
  <si>
    <t>Reinforced Concrete Pipe</t>
  </si>
  <si>
    <t>Reinforced Concrete Box</t>
  </si>
  <si>
    <t>Catch Basins</t>
  </si>
  <si>
    <t>Junction Structures</t>
  </si>
  <si>
    <t>Transition Structures</t>
  </si>
  <si>
    <t>Concrete Collars</t>
  </si>
  <si>
    <t>4' Walk Gate</t>
  </si>
  <si>
    <t>16' Double Drive Gate</t>
  </si>
  <si>
    <t>Structural Concrete</t>
  </si>
  <si>
    <t>Asphalt</t>
  </si>
  <si>
    <t>Crushed Miscellaneous Base</t>
  </si>
  <si>
    <t>Water Quality Devices</t>
  </si>
  <si>
    <t>Inlet/Outlet Structures</t>
  </si>
  <si>
    <t>Grouted Riprap</t>
  </si>
  <si>
    <t>Energy Dissipator</t>
  </si>
  <si>
    <t>Chain Link Fence</t>
  </si>
  <si>
    <t>18"</t>
  </si>
  <si>
    <t>24"</t>
  </si>
  <si>
    <t>36"</t>
  </si>
  <si>
    <r>
      <t>Storm Drain Bond Amount</t>
    </r>
    <r>
      <rPr>
        <sz val="10"/>
        <color indexed="8"/>
        <rFont val="Arial"/>
        <family val="2"/>
      </rPr>
      <t xml:space="preserve"> (E+F) = </t>
    </r>
  </si>
  <si>
    <t>18" RCP</t>
  </si>
  <si>
    <t>24" RCP</t>
  </si>
  <si>
    <t>30" RCP</t>
  </si>
  <si>
    <t>36" RCP</t>
  </si>
  <si>
    <t>42" RCP</t>
  </si>
  <si>
    <t>48" RCP</t>
  </si>
  <si>
    <t>54" RCP</t>
  </si>
  <si>
    <t>60" RCP</t>
  </si>
  <si>
    <t>Catch Basin No. 300, W=3.5'</t>
  </si>
  <si>
    <t>Catch Basin No. 300, W=7'-10'</t>
  </si>
  <si>
    <t>Catch Basin No. 300, W=14'</t>
  </si>
  <si>
    <t>Catch Basin No. 300, W=17', 21'</t>
  </si>
  <si>
    <t>Catch Basin No. 300, W=28'</t>
  </si>
  <si>
    <t>Catch Basin No. 301, W=7' - 1 Grate</t>
  </si>
  <si>
    <t>Catch Basin No. 301, W=10' - 1 Grate</t>
  </si>
  <si>
    <t>Catch Basin No. 301, W=14' - 1 Grate</t>
  </si>
  <si>
    <t>Catch Basin No. 301, W=14' - 2 Grates</t>
  </si>
  <si>
    <t>Catch Basin No. 301, W=21' - 2 Grates</t>
  </si>
  <si>
    <t>Catch Basin No. 301, W=28' - 2 Grates</t>
  </si>
  <si>
    <t>Catch Basin No. 301, W=21' - 3 Grates</t>
  </si>
  <si>
    <t>Catch Basin No. 301, W=28' - 3 Grates</t>
  </si>
  <si>
    <r>
      <t>*Plan Reviews beyond 3</t>
    </r>
    <r>
      <rPr>
        <i/>
        <vertAlign val="superscript"/>
        <sz val="9"/>
        <rFont val="Arial"/>
        <family val="2"/>
      </rPr>
      <t>rd</t>
    </r>
    <r>
      <rPr>
        <i/>
        <sz val="9"/>
        <rFont val="Arial"/>
        <family val="2"/>
      </rPr>
      <t xml:space="preserve">submittal will require payment of an additional review fee in the amount of 15% of original plan review fee.  </t>
    </r>
  </si>
  <si>
    <t>Valuation Total (H)</t>
  </si>
  <si>
    <t>Plan Check Fee (I)</t>
  </si>
  <si>
    <t>Inspection Fee (F)</t>
  </si>
  <si>
    <t>Tract / Parcel Map #</t>
  </si>
  <si>
    <t>Date prepared</t>
  </si>
  <si>
    <t>Plan Review Fee</t>
  </si>
  <si>
    <t>( G/2 )</t>
  </si>
  <si>
    <t>Notes:</t>
  </si>
  <si>
    <t>Phone</t>
  </si>
  <si>
    <t>Email</t>
  </si>
  <si>
    <t>Bond Processing Fee</t>
  </si>
  <si>
    <t>Records Management Fee</t>
  </si>
  <si>
    <t>Department of Public Works - Engineering Services Division</t>
  </si>
  <si>
    <t>TABLE 1 - Plan Review Fee Calculation</t>
  </si>
  <si>
    <t xml:space="preserve"> - Plan Revisions (to a previously approved plan):  Plan Review Fees are charged at actual costs using staff's fully allocated hourly rate. </t>
  </si>
  <si>
    <t>of valuation</t>
  </si>
  <si>
    <t>over</t>
  </si>
  <si>
    <t>**Inspection fees are an estimated amount and subject to change.  The fee is based on the final approved plan and date of payment.</t>
  </si>
  <si>
    <t xml:space="preserve">Bond Processing Fee = </t>
  </si>
  <si>
    <t xml:space="preserve">Permit Issuance Fee = </t>
  </si>
  <si>
    <t>72" RCP</t>
  </si>
  <si>
    <t xml:space="preserve">per $1,000 over </t>
  </si>
  <si>
    <t>Table 1 -  Plan Review Fee</t>
  </si>
  <si>
    <t>Range</t>
  </si>
  <si>
    <t>Base Fee</t>
  </si>
  <si>
    <t>Fee Per</t>
  </si>
  <si>
    <t>per</t>
  </si>
  <si>
    <t>Over</t>
  </si>
  <si>
    <t>Applicable Data from Table</t>
  </si>
  <si>
    <t>Range Based Fee</t>
  </si>
  <si>
    <t>Overage</t>
  </si>
  <si>
    <t>Overage Quantity</t>
  </si>
  <si>
    <t>Overage Fee</t>
  </si>
  <si>
    <t>Total Fee</t>
  </si>
  <si>
    <t>Table 2 - Inspection Fee</t>
  </si>
  <si>
    <t>valuation</t>
  </si>
  <si>
    <t>Improvement Total (E)</t>
  </si>
  <si>
    <t>$1 - $25,000</t>
  </si>
  <si>
    <t>$25,000.01 - $100,000</t>
  </si>
  <si>
    <t xml:space="preserve">$100,000.01 &amp; over </t>
  </si>
  <si>
    <t xml:space="preserve">   Verify fee amount with Engineering Services Division prior to permit issuance.</t>
  </si>
  <si>
    <t>Enter Case # :</t>
  </si>
  <si>
    <t>ENG#</t>
  </si>
  <si>
    <t>Project Name</t>
  </si>
  <si>
    <t>Total fee required at package submittal=</t>
  </si>
  <si>
    <t>/ CY</t>
  </si>
  <si>
    <t>/ TON</t>
  </si>
  <si>
    <t>CY</t>
  </si>
  <si>
    <t xml:space="preserve">Plan Review Fee  = </t>
  </si>
  <si>
    <t>(H)</t>
  </si>
  <si>
    <t xml:space="preserve">Inspection Fee (use Table 1) = </t>
  </si>
  <si>
    <t>over $100,000</t>
  </si>
  <si>
    <t>N</t>
  </si>
  <si>
    <t>TABLE 1 - Inspection Fee is 10% of fee calculated below**</t>
  </si>
  <si>
    <t>Transfer Processing Fee</t>
  </si>
  <si>
    <t>Bond &amp; Fee Calculation Sheet - Storm Drain (MTD)</t>
  </si>
  <si>
    <t xml:space="preserve">   - All bond and fee amounts will be automatically calculated and will be summarized below</t>
  </si>
  <si>
    <t xml:space="preserve"> - Inspection fees calculated below are estimated amounts and subject to change. The fee is based on the final approved plan.</t>
  </si>
  <si>
    <t>RATE OF INCREASE</t>
  </si>
  <si>
    <t xml:space="preserve">Transfer Procesing Fee = </t>
  </si>
  <si>
    <t xml:space="preserve">Transfer Processing Fee = </t>
  </si>
  <si>
    <r>
      <t xml:space="preserve">      </t>
    </r>
    <r>
      <rPr>
        <b/>
        <sz val="18"/>
        <color theme="1"/>
        <rFont val="Arial"/>
        <family val="2"/>
      </rPr>
      <t>SD      -</t>
    </r>
  </si>
  <si>
    <t>MTD</t>
  </si>
  <si>
    <r>
      <t xml:space="preserve">Lump Sum </t>
    </r>
    <r>
      <rPr>
        <b/>
        <i/>
        <sz val="10"/>
        <color theme="0" tint="-0.34998626667073579"/>
        <rFont val="Arial"/>
        <family val="2"/>
      </rPr>
      <t>(enter dollar amount)</t>
    </r>
  </si>
  <si>
    <t xml:space="preserve">   - At Line B1, using the drop-down arrow, select "Y" or "N" as applicable</t>
  </si>
  <si>
    <t>Updated fees effective on 08/25/2025  rev 02/23/2026</t>
  </si>
  <si>
    <t xml:space="preserve">   - At cell (A), enter the amount  in Subtotal (A) box from the APPROVED LA County Cost Estimate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</si>
</sst>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  <numFmt numFmtId="167" formatCode="_(&quot;$&quot;* #,##0_);_(&quot;$&quot;* \(#,##0\);_(&quot;$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6" tint="-0.249977111117893"/>
      <name val="Arial"/>
      <family val="2"/>
    </font>
    <font>
      <b/>
      <sz val="10"/>
      <color theme="1"/>
      <name val="Arial"/>
      <family val="2"/>
    </font>
    <font>
      <b/>
      <sz val="10"/>
      <color rgb="FF993300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33CC"/>
      <name val="Arial"/>
      <family val="2"/>
    </font>
    <font>
      <b/>
      <sz val="10"/>
      <color rgb="FF9900CC"/>
      <name val="Arial"/>
      <family val="2"/>
    </font>
    <font>
      <b/>
      <sz val="10"/>
      <color rgb="FF46DA54"/>
      <name val="Arial"/>
      <family val="2"/>
    </font>
    <font>
      <b/>
      <sz val="10"/>
      <color rgb="FFFF0000"/>
      <name val="Arial"/>
      <family val="2"/>
    </font>
    <font>
      <b/>
      <sz val="18"/>
      <color theme="1"/>
      <name val="Arial"/>
      <family val="2"/>
    </font>
    <font>
      <sz val="10.5"/>
      <color theme="1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i/>
      <sz val="10"/>
      <color theme="0" tint="-0.3499862666707357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EC8A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50">
    <xf numFmtId="0" fontId="0" fillId="0" borderId="0" xfId="0"/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44" fontId="1" fillId="0" borderId="0" xfId="1" applyFont="1" applyAlignment="1" applyProtection="1">
      <alignment vertical="center"/>
    </xf>
    <xf numFmtId="0" fontId="1" fillId="0" borderId="0" xfId="0" applyNumberFormat="1" applyFont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3" fontId="1" fillId="0" borderId="5" xfId="0" applyNumberFormat="1" applyFont="1" applyBorder="1" applyAlignment="1" applyProtection="1">
      <alignment vertical="center"/>
    </xf>
    <xf numFmtId="44" fontId="1" fillId="0" borderId="5" xfId="1" applyFont="1" applyBorder="1" applyAlignment="1" applyProtection="1">
      <alignment vertical="center"/>
    </xf>
    <xf numFmtId="44" fontId="1" fillId="0" borderId="0" xfId="1" applyFont="1" applyAlignment="1" applyProtection="1">
      <alignment horizontal="left" vertical="center"/>
    </xf>
    <xf numFmtId="44" fontId="13" fillId="0" borderId="0" xfId="1" applyFont="1" applyAlignment="1" applyProtection="1">
      <alignment vertical="center"/>
    </xf>
    <xf numFmtId="44" fontId="1" fillId="0" borderId="0" xfId="1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44" fontId="13" fillId="0" borderId="0" xfId="1" applyFont="1" applyAlignment="1" applyProtection="1">
      <alignment horizontal="center" vertical="center"/>
    </xf>
    <xf numFmtId="44" fontId="1" fillId="0" borderId="6" xfId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center"/>
    </xf>
    <xf numFmtId="44" fontId="1" fillId="0" borderId="0" xfId="1" applyFont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3" fontId="11" fillId="0" borderId="0" xfId="0" applyNumberFormat="1" applyFont="1" applyAlignment="1" applyProtection="1">
      <alignment horizontal="center" vertical="center"/>
    </xf>
    <xf numFmtId="44" fontId="11" fillId="0" borderId="0" xfId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3" fontId="1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horizontal="center" vertical="center"/>
    </xf>
    <xf numFmtId="3" fontId="20" fillId="0" borderId="0" xfId="0" applyNumberFormat="1" applyFont="1" applyAlignment="1" applyProtection="1">
      <alignment horizontal="right" vertical="center"/>
    </xf>
    <xf numFmtId="3" fontId="10" fillId="0" borderId="0" xfId="0" applyNumberFormat="1" applyFont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3" fontId="1" fillId="0" borderId="5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3" fontId="3" fillId="0" borderId="8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4" fontId="1" fillId="0" borderId="0" xfId="0" applyNumberFormat="1" applyFont="1" applyAlignment="1" applyProtection="1">
      <alignment vertical="center"/>
    </xf>
    <xf numFmtId="44" fontId="1" fillId="0" borderId="0" xfId="0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 vertical="center"/>
    </xf>
    <xf numFmtId="44" fontId="18" fillId="0" borderId="15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center" vertical="center"/>
    </xf>
    <xf numFmtId="44" fontId="18" fillId="0" borderId="0" xfId="0" applyNumberFormat="1" applyFont="1" applyBorder="1" applyAlignment="1" applyProtection="1">
      <alignment vertical="center"/>
    </xf>
    <xf numFmtId="44" fontId="2" fillId="0" borderId="0" xfId="0" applyNumberFormat="1" applyFont="1" applyAlignment="1" applyProtection="1">
      <alignment vertical="center"/>
    </xf>
    <xf numFmtId="44" fontId="2" fillId="0" borderId="0" xfId="1" applyFont="1" applyBorder="1" applyAlignment="1" applyProtection="1">
      <alignment vertical="center"/>
    </xf>
    <xf numFmtId="44" fontId="2" fillId="0" borderId="0" xfId="0" applyNumberFormat="1" applyFont="1" applyBorder="1" applyAlignment="1" applyProtection="1">
      <alignment vertical="center"/>
    </xf>
    <xf numFmtId="0" fontId="1" fillId="0" borderId="18" xfId="0" applyFont="1" applyFill="1" applyBorder="1" applyAlignment="1" applyProtection="1">
      <alignment horizontal="right" vertical="center"/>
    </xf>
    <xf numFmtId="9" fontId="1" fillId="0" borderId="0" xfId="2" applyFont="1" applyBorder="1" applyAlignment="1" applyProtection="1">
      <alignment vertical="center"/>
    </xf>
    <xf numFmtId="44" fontId="18" fillId="0" borderId="0" xfId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4" fontId="18" fillId="0" borderId="19" xfId="0" applyNumberFormat="1" applyFont="1" applyBorder="1" applyAlignment="1" applyProtection="1">
      <alignment vertical="center"/>
    </xf>
    <xf numFmtId="0" fontId="14" fillId="0" borderId="20" xfId="0" applyFont="1" applyFill="1" applyBorder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44" fontId="21" fillId="0" borderId="0" xfId="0" applyNumberFormat="1" applyFont="1" applyAlignment="1" applyProtection="1">
      <alignment vertical="center"/>
    </xf>
    <xf numFmtId="44" fontId="1" fillId="0" borderId="21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Border="1" applyAlignment="1" applyProtection="1">
      <alignment vertical="center"/>
    </xf>
    <xf numFmtId="0" fontId="1" fillId="0" borderId="21" xfId="0" applyFont="1" applyBorder="1" applyAlignment="1" applyProtection="1">
      <alignment vertical="center"/>
    </xf>
    <xf numFmtId="0" fontId="1" fillId="0" borderId="21" xfId="0" applyFont="1" applyFill="1" applyBorder="1" applyAlignment="1" applyProtection="1">
      <alignment vertical="center"/>
    </xf>
    <xf numFmtId="44" fontId="18" fillId="0" borderId="0" xfId="0" applyNumberFormat="1" applyFont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3" fontId="1" fillId="0" borderId="24" xfId="0" applyNumberFormat="1" applyFont="1" applyBorder="1" applyAlignment="1" applyProtection="1">
      <alignment vertical="center"/>
    </xf>
    <xf numFmtId="44" fontId="1" fillId="0" borderId="24" xfId="1" applyFont="1" applyBorder="1" applyAlignment="1" applyProtection="1">
      <alignment vertical="center"/>
    </xf>
    <xf numFmtId="0" fontId="4" fillId="0" borderId="25" xfId="0" applyFont="1" applyFill="1" applyBorder="1" applyAlignment="1" applyProtection="1">
      <alignment horizontal="right" vertical="center"/>
    </xf>
    <xf numFmtId="44" fontId="5" fillId="3" borderId="8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44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" fillId="0" borderId="21" xfId="0" applyFont="1" applyBorder="1" applyAlignment="1" applyProtection="1">
      <alignment horizontal="right" vertical="center" wrapText="1"/>
    </xf>
    <xf numFmtId="44" fontId="18" fillId="0" borderId="20" xfId="0" applyNumberFormat="1" applyFont="1" applyBorder="1" applyAlignment="1" applyProtection="1">
      <alignment vertical="center"/>
    </xf>
    <xf numFmtId="44" fontId="18" fillId="0" borderId="24" xfId="1" applyFont="1" applyBorder="1" applyAlignment="1" applyProtection="1">
      <alignment vertical="center"/>
    </xf>
    <xf numFmtId="0" fontId="2" fillId="0" borderId="24" xfId="0" applyFont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vertical="center"/>
    </xf>
    <xf numFmtId="3" fontId="18" fillId="0" borderId="0" xfId="0" applyNumberFormat="1" applyFont="1" applyBorder="1" applyAlignment="1" applyProtection="1">
      <alignment vertical="center"/>
    </xf>
    <xf numFmtId="0" fontId="18" fillId="0" borderId="0" xfId="0" applyNumberFormat="1" applyFont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 wrapText="1"/>
    </xf>
    <xf numFmtId="0" fontId="1" fillId="0" borderId="26" xfId="0" applyNumberFormat="1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10" xfId="0" applyNumberFormat="1" applyFont="1" applyBorder="1" applyAlignment="1" applyProtection="1">
      <alignment horizontal="left" vertical="center"/>
    </xf>
    <xf numFmtId="44" fontId="1" fillId="0" borderId="0" xfId="1" quotePrefix="1" applyFont="1" applyBorder="1" applyAlignment="1" applyProtection="1">
      <alignment horizontal="center" vertical="center"/>
    </xf>
    <xf numFmtId="10" fontId="18" fillId="0" borderId="0" xfId="1" applyNumberFormat="1" applyFont="1" applyBorder="1" applyAlignment="1" applyProtection="1">
      <alignment horizontal="center" vertical="center"/>
    </xf>
    <xf numFmtId="6" fontId="1" fillId="0" borderId="0" xfId="0" applyNumberFormat="1" applyFont="1" applyBorder="1" applyAlignment="1" applyProtection="1">
      <alignment horizontal="center" vertical="center"/>
    </xf>
    <xf numFmtId="164" fontId="18" fillId="0" borderId="0" xfId="1" applyNumberFormat="1" applyFont="1" applyBorder="1" applyAlignment="1" applyProtection="1">
      <alignment horizontal="center" vertical="center"/>
    </xf>
    <xf numFmtId="165" fontId="1" fillId="0" borderId="10" xfId="0" applyNumberFormat="1" applyFont="1" applyBorder="1" applyAlignment="1" applyProtection="1">
      <alignment horizontal="center" vertical="center"/>
    </xf>
    <xf numFmtId="164" fontId="1" fillId="0" borderId="21" xfId="0" applyNumberFormat="1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 wrapText="1"/>
    </xf>
    <xf numFmtId="44" fontId="1" fillId="0" borderId="24" xfId="1" quotePrefix="1" applyFont="1" applyBorder="1" applyAlignment="1" applyProtection="1">
      <alignment horizontal="center" vertical="center"/>
    </xf>
    <xf numFmtId="164" fontId="18" fillId="0" borderId="24" xfId="1" applyNumberFormat="1" applyFont="1" applyBorder="1" applyAlignment="1" applyProtection="1">
      <alignment horizontal="center" vertical="center"/>
    </xf>
    <xf numFmtId="6" fontId="1" fillId="0" borderId="24" xfId="0" applyNumberFormat="1" applyFont="1" applyBorder="1" applyAlignment="1" applyProtection="1">
      <alignment horizontal="center" vertical="center"/>
    </xf>
    <xf numFmtId="165" fontId="1" fillId="0" borderId="25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166" fontId="1" fillId="0" borderId="0" xfId="1" quotePrefix="1" applyNumberFormat="1" applyFont="1" applyBorder="1" applyAlignment="1" applyProtection="1">
      <alignment horizontal="center" vertical="center"/>
    </xf>
    <xf numFmtId="6" fontId="1" fillId="0" borderId="0" xfId="0" applyNumberFormat="1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44" fontId="18" fillId="0" borderId="0" xfId="1" applyFont="1" applyAlignment="1" applyProtection="1">
      <alignment vertical="center"/>
    </xf>
    <xf numFmtId="0" fontId="10" fillId="0" borderId="0" xfId="0" applyFont="1" applyAlignment="1" applyProtection="1">
      <alignment horizontal="left" vertical="center" indent="1"/>
    </xf>
    <xf numFmtId="44" fontId="10" fillId="0" borderId="0" xfId="1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vertical="center"/>
    </xf>
    <xf numFmtId="167" fontId="1" fillId="0" borderId="0" xfId="1" applyNumberFormat="1" applyFont="1" applyBorder="1" applyAlignment="1" applyProtection="1">
      <alignment horizontal="right" vertical="center"/>
    </xf>
    <xf numFmtId="167" fontId="1" fillId="0" borderId="24" xfId="1" applyNumberFormat="1" applyFont="1" applyBorder="1" applyAlignment="1" applyProtection="1">
      <alignment horizontal="right" vertical="center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65" fontId="18" fillId="5" borderId="0" xfId="0" applyNumberFormat="1" applyFont="1" applyFill="1" applyBorder="1" applyAlignment="1">
      <alignment vertical="center"/>
    </xf>
    <xf numFmtId="0" fontId="18" fillId="5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horizontal="center" vertical="center"/>
    </xf>
    <xf numFmtId="164" fontId="18" fillId="5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1" fillId="5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5" borderId="5" xfId="0" applyNumberFormat="1" applyFont="1" applyFill="1" applyBorder="1" applyAlignment="1">
      <alignment vertical="center"/>
    </xf>
    <xf numFmtId="164" fontId="18" fillId="5" borderId="5" xfId="0" applyNumberFormat="1" applyFont="1" applyFill="1" applyBorder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vertical="center"/>
    </xf>
    <xf numFmtId="0" fontId="0" fillId="0" borderId="0" xfId="0" applyBorder="1"/>
    <xf numFmtId="6" fontId="0" fillId="0" borderId="0" xfId="0" applyNumberFormat="1" applyBorder="1"/>
    <xf numFmtId="165" fontId="1" fillId="0" borderId="0" xfId="0" applyNumberFormat="1" applyFont="1" applyBorder="1" applyAlignment="1">
      <alignment vertical="center"/>
    </xf>
    <xf numFmtId="164" fontId="18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164" fontId="0" fillId="0" borderId="0" xfId="0" applyNumberFormat="1" applyBorder="1"/>
    <xf numFmtId="0" fontId="1" fillId="0" borderId="0" xfId="0" applyFont="1" applyBorder="1" applyAlignment="1">
      <alignment horizontal="left" vertical="center"/>
    </xf>
    <xf numFmtId="3" fontId="0" fillId="0" borderId="0" xfId="0" applyNumberFormat="1" applyBorder="1"/>
    <xf numFmtId="4" fontId="0" fillId="0" borderId="0" xfId="0" applyNumberFormat="1" applyBorder="1"/>
    <xf numFmtId="0" fontId="1" fillId="0" borderId="0" xfId="0" applyFont="1" applyFill="1" applyBorder="1" applyAlignment="1">
      <alignment horizontal="left" vertical="center"/>
    </xf>
    <xf numFmtId="166" fontId="18" fillId="5" borderId="0" xfId="2" applyNumberFormat="1" applyFont="1" applyFill="1" applyBorder="1" applyAlignment="1">
      <alignment vertical="center"/>
    </xf>
    <xf numFmtId="166" fontId="18" fillId="5" borderId="0" xfId="2" applyNumberFormat="1" applyFont="1" applyFill="1" applyBorder="1" applyAlignment="1">
      <alignment horizontal="right" vertical="center"/>
    </xf>
    <xf numFmtId="44" fontId="0" fillId="0" borderId="0" xfId="0" applyNumberFormat="1" applyBorder="1"/>
    <xf numFmtId="166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3" fontId="1" fillId="0" borderId="0" xfId="0" applyNumberFormat="1" applyFont="1" applyFill="1" applyAlignment="1" applyProtection="1">
      <alignment vertical="center"/>
    </xf>
    <xf numFmtId="44" fontId="1" fillId="0" borderId="0" xfId="1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 indent="1"/>
    </xf>
    <xf numFmtId="0" fontId="1" fillId="0" borderId="0" xfId="0" applyFont="1" applyFill="1" applyAlignment="1" applyProtection="1">
      <alignment horizontal="left" vertical="center" indent="2"/>
    </xf>
    <xf numFmtId="44" fontId="18" fillId="0" borderId="0" xfId="1" applyFont="1" applyAlignment="1" applyProtection="1">
      <alignment horizontal="right" vertical="center"/>
    </xf>
    <xf numFmtId="0" fontId="18" fillId="0" borderId="0" xfId="0" applyFont="1" applyFill="1" applyAlignment="1" applyProtection="1">
      <alignment vertical="center"/>
    </xf>
    <xf numFmtId="44" fontId="1" fillId="0" borderId="0" xfId="1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44" fontId="9" fillId="0" borderId="0" xfId="1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right" vertical="center"/>
    </xf>
    <xf numFmtId="164" fontId="11" fillId="3" borderId="24" xfId="1" applyNumberFormat="1" applyFont="1" applyFill="1" applyBorder="1" applyAlignment="1" applyProtection="1">
      <alignment horizontal="right" vertical="center"/>
    </xf>
    <xf numFmtId="0" fontId="1" fillId="0" borderId="26" xfId="0" applyFont="1" applyBorder="1" applyAlignment="1" applyProtection="1">
      <alignment horizontal="right" vertical="center"/>
    </xf>
    <xf numFmtId="44" fontId="1" fillId="0" borderId="2" xfId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166" fontId="1" fillId="0" borderId="24" xfId="1" quotePrefix="1" applyNumberFormat="1" applyFont="1" applyBorder="1" applyAlignment="1" applyProtection="1">
      <alignment horizontal="center" vertical="center"/>
    </xf>
    <xf numFmtId="6" fontId="1" fillId="0" borderId="24" xfId="0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164" fontId="11" fillId="0" borderId="0" xfId="1" applyNumberFormat="1" applyFont="1" applyAlignment="1" applyProtection="1">
      <alignment horizontal="right" vertical="center"/>
    </xf>
    <xf numFmtId="0" fontId="2" fillId="4" borderId="7" xfId="0" applyFont="1" applyFill="1" applyBorder="1" applyAlignment="1" applyProtection="1">
      <alignment horizontal="center"/>
    </xf>
    <xf numFmtId="0" fontId="2" fillId="4" borderId="27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>
      <alignment horizontal="right" vertical="center"/>
    </xf>
    <xf numFmtId="10" fontId="0" fillId="9" borderId="0" xfId="2" applyNumberFormat="1" applyFont="1" applyFill="1"/>
    <xf numFmtId="0" fontId="0" fillId="9" borderId="0" xfId="0" applyFill="1"/>
    <xf numFmtId="164" fontId="11" fillId="8" borderId="24" xfId="1" applyNumberFormat="1" applyFont="1" applyFill="1" applyBorder="1" applyAlignment="1" applyProtection="1">
      <alignment horizontal="right" vertical="center"/>
    </xf>
    <xf numFmtId="164" fontId="11" fillId="8" borderId="0" xfId="1" applyNumberFormat="1" applyFont="1" applyFill="1" applyBorder="1" applyAlignment="1" applyProtection="1">
      <alignment horizontal="right" vertical="center"/>
    </xf>
    <xf numFmtId="164" fontId="12" fillId="8" borderId="0" xfId="1" applyNumberFormat="1" applyFont="1" applyFill="1" applyBorder="1" applyAlignment="1" applyProtection="1">
      <alignment horizontal="right" vertical="center"/>
    </xf>
    <xf numFmtId="0" fontId="31" fillId="0" borderId="11" xfId="0" applyFont="1" applyBorder="1" applyAlignment="1" applyProtection="1">
      <alignment vertical="center"/>
    </xf>
    <xf numFmtId="44" fontId="32" fillId="0" borderId="4" xfId="1" applyFont="1" applyBorder="1" applyAlignment="1" applyProtection="1">
      <alignment vertical="center"/>
    </xf>
    <xf numFmtId="0" fontId="32" fillId="0" borderId="12" xfId="0" applyFont="1" applyBorder="1" applyAlignment="1" applyProtection="1">
      <alignment vertical="center"/>
    </xf>
    <xf numFmtId="44" fontId="32" fillId="0" borderId="13" xfId="1" applyFont="1" applyBorder="1" applyAlignment="1" applyProtection="1">
      <alignment vertical="center"/>
    </xf>
    <xf numFmtId="44" fontId="32" fillId="0" borderId="14" xfId="0" applyNumberFormat="1" applyFont="1" applyBorder="1" applyAlignment="1" applyProtection="1">
      <alignment vertical="center"/>
    </xf>
    <xf numFmtId="0" fontId="32" fillId="0" borderId="11" xfId="0" applyFont="1" applyBorder="1" applyAlignment="1" applyProtection="1">
      <alignment horizontal="left" vertical="center" indent="2"/>
    </xf>
    <xf numFmtId="3" fontId="32" fillId="0" borderId="4" xfId="1" applyNumberFormat="1" applyFont="1" applyFill="1" applyBorder="1" applyAlignment="1" applyProtection="1">
      <alignment horizontal="center" vertical="center"/>
    </xf>
    <xf numFmtId="44" fontId="32" fillId="0" borderId="4" xfId="1" applyFont="1" applyFill="1" applyBorder="1" applyAlignment="1" applyProtection="1">
      <alignment vertical="center"/>
    </xf>
    <xf numFmtId="0" fontId="32" fillId="0" borderId="13" xfId="0" applyFont="1" applyBorder="1" applyAlignment="1" applyProtection="1">
      <alignment vertical="center"/>
    </xf>
    <xf numFmtId="0" fontId="32" fillId="0" borderId="11" xfId="0" applyFont="1" applyBorder="1" applyAlignment="1" applyProtection="1">
      <alignment vertical="center"/>
    </xf>
    <xf numFmtId="3" fontId="32" fillId="0" borderId="4" xfId="1" applyNumberFormat="1" applyFont="1" applyFill="1" applyBorder="1" applyAlignment="1" applyProtection="1">
      <alignment vertical="center"/>
    </xf>
    <xf numFmtId="3" fontId="32" fillId="0" borderId="0" xfId="1" applyNumberFormat="1" applyFont="1" applyFill="1" applyBorder="1" applyAlignment="1" applyProtection="1">
      <alignment horizontal="center" vertical="center"/>
    </xf>
    <xf numFmtId="44" fontId="32" fillId="0" borderId="0" xfId="1" applyFont="1" applyFill="1" applyBorder="1" applyAlignment="1" applyProtection="1">
      <alignment vertical="center"/>
    </xf>
    <xf numFmtId="44" fontId="32" fillId="0" borderId="0" xfId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44" fontId="32" fillId="0" borderId="10" xfId="0" applyNumberFormat="1" applyFont="1" applyBorder="1" applyAlignment="1" applyProtection="1">
      <alignment vertical="center"/>
    </xf>
    <xf numFmtId="44" fontId="32" fillId="0" borderId="15" xfId="0" applyNumberFormat="1" applyFont="1" applyBorder="1" applyAlignment="1" applyProtection="1">
      <alignment vertical="center"/>
    </xf>
    <xf numFmtId="44" fontId="32" fillId="0" borderId="16" xfId="1" applyFont="1" applyFill="1" applyBorder="1" applyAlignment="1" applyProtection="1">
      <alignment vertical="center"/>
    </xf>
    <xf numFmtId="0" fontId="32" fillId="0" borderId="11" xfId="0" quotePrefix="1" applyFont="1" applyBorder="1" applyAlignment="1" applyProtection="1">
      <alignment vertical="center"/>
    </xf>
    <xf numFmtId="44" fontId="32" fillId="0" borderId="17" xfId="1" applyFont="1" applyBorder="1" applyAlignment="1" applyProtection="1">
      <alignment vertical="center"/>
    </xf>
    <xf numFmtId="0" fontId="32" fillId="0" borderId="9" xfId="0" applyFont="1" applyBorder="1" applyAlignment="1" applyProtection="1">
      <alignment horizontal="left" vertical="center" indent="2"/>
    </xf>
    <xf numFmtId="44" fontId="32" fillId="0" borderId="4" xfId="1" applyFont="1" applyFill="1" applyBorder="1" applyAlignment="1" applyProtection="1">
      <alignment horizontal="center" vertical="center"/>
    </xf>
    <xf numFmtId="44" fontId="32" fillId="0" borderId="3" xfId="1" applyFont="1" applyBorder="1" applyAlignment="1" applyProtection="1">
      <alignment vertical="center"/>
    </xf>
    <xf numFmtId="44" fontId="32" fillId="0" borderId="37" xfId="0" applyNumberFormat="1" applyFont="1" applyBorder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inden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164" fontId="11" fillId="8" borderId="8" xfId="1" applyNumberFormat="1" applyFont="1" applyFill="1" applyBorder="1" applyAlignment="1" applyProtection="1">
      <alignment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3" fontId="22" fillId="8" borderId="7" xfId="0" applyNumberFormat="1" applyFont="1" applyFill="1" applyBorder="1" applyAlignment="1" applyProtection="1">
      <alignment horizontal="center" vertical="center"/>
    </xf>
    <xf numFmtId="3" fontId="22" fillId="8" borderId="27" xfId="0" applyNumberFormat="1" applyFont="1" applyFill="1" applyBorder="1" applyAlignment="1" applyProtection="1">
      <alignment horizontal="center" vertical="center"/>
    </xf>
    <xf numFmtId="3" fontId="22" fillId="8" borderId="1" xfId="0" applyNumberFormat="1" applyFont="1" applyFill="1" applyBorder="1" applyAlignment="1" applyProtection="1">
      <alignment horizontal="center" vertical="center"/>
    </xf>
    <xf numFmtId="164" fontId="11" fillId="8" borderId="24" xfId="1" applyNumberFormat="1" applyFont="1" applyFill="1" applyBorder="1" applyAlignment="1" applyProtection="1">
      <alignment horizontal="right" vertical="center"/>
    </xf>
    <xf numFmtId="3" fontId="22" fillId="7" borderId="7" xfId="0" applyNumberFormat="1" applyFont="1" applyFill="1" applyBorder="1" applyAlignment="1" applyProtection="1">
      <alignment horizontal="center" vertical="center"/>
    </xf>
    <xf numFmtId="3" fontId="22" fillId="7" borderId="27" xfId="0" applyNumberFormat="1" applyFont="1" applyFill="1" applyBorder="1" applyAlignment="1" applyProtection="1">
      <alignment horizontal="center" vertical="center"/>
    </xf>
    <xf numFmtId="3" fontId="22" fillId="7" borderId="1" xfId="0" applyNumberFormat="1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/>
    </xf>
    <xf numFmtId="0" fontId="2" fillId="4" borderId="27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164" fontId="12" fillId="8" borderId="0" xfId="1" applyNumberFormat="1" applyFont="1" applyFill="1" applyAlignment="1" applyProtection="1">
      <alignment horizontal="right" vertical="center"/>
    </xf>
    <xf numFmtId="44" fontId="3" fillId="0" borderId="27" xfId="1" applyFont="1" applyBorder="1" applyAlignment="1" applyProtection="1">
      <alignment horizontal="center" vertical="center"/>
    </xf>
    <xf numFmtId="44" fontId="3" fillId="0" borderId="1" xfId="1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right" vertical="center"/>
    </xf>
    <xf numFmtId="0" fontId="2" fillId="8" borderId="7" xfId="0" applyFont="1" applyFill="1" applyBorder="1" applyAlignment="1" applyProtection="1">
      <alignment horizontal="center"/>
    </xf>
    <xf numFmtId="0" fontId="2" fillId="8" borderId="27" xfId="0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7" fillId="10" borderId="0" xfId="0" applyFont="1" applyFill="1" applyAlignment="1" applyProtection="1">
      <alignment horizontal="center" vertical="center"/>
    </xf>
    <xf numFmtId="164" fontId="11" fillId="8" borderId="0" xfId="1" applyNumberFormat="1" applyFont="1" applyFill="1" applyAlignment="1" applyProtection="1">
      <alignment horizontal="right" vertical="center"/>
    </xf>
    <xf numFmtId="44" fontId="12" fillId="5" borderId="2" xfId="1" applyFont="1" applyFill="1" applyBorder="1" applyAlignment="1" applyProtection="1">
      <alignment horizontal="right" vertical="center"/>
      <protection locked="0"/>
    </xf>
    <xf numFmtId="0" fontId="18" fillId="6" borderId="38" xfId="0" applyFont="1" applyFill="1" applyBorder="1" applyAlignment="1" applyProtection="1">
      <alignment horizontal="left" vertical="center"/>
    </xf>
    <xf numFmtId="0" fontId="18" fillId="6" borderId="39" xfId="0" applyFont="1" applyFill="1" applyBorder="1" applyAlignment="1" applyProtection="1">
      <alignment horizontal="left" vertical="center"/>
    </xf>
    <xf numFmtId="0" fontId="18" fillId="6" borderId="40" xfId="0" applyFont="1" applyFill="1" applyBorder="1" applyAlignment="1" applyProtection="1">
      <alignment horizontal="left" vertical="center"/>
    </xf>
    <xf numFmtId="0" fontId="18" fillId="6" borderId="41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right" vertical="center" wrapText="1"/>
    </xf>
    <xf numFmtId="0" fontId="2" fillId="7" borderId="42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0" fillId="9" borderId="0" xfId="0" applyFill="1" applyAlignment="1">
      <alignment horizontal="center"/>
    </xf>
    <xf numFmtId="44" fontId="1" fillId="0" borderId="8" xfId="1" applyFont="1" applyFill="1" applyBorder="1" applyAlignment="1" applyProtection="1">
      <alignment horizontal="center" vertical="center"/>
    </xf>
    <xf numFmtId="164" fontId="18" fillId="0" borderId="22" xfId="0" applyNumberFormat="1" applyFont="1" applyBorder="1" applyAlignment="1" applyProtection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6">
    <dxf>
      <font>
        <color theme="6" tint="0.39994506668294322"/>
      </font>
    </dxf>
    <dxf>
      <font>
        <color theme="0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</dxfs>
  <tableStyles count="0" defaultTableStyle="TableStyleMedium2" defaultPivotStyle="PivotStyleLight16"/>
  <colors>
    <mruColors>
      <color rgb="FFD8E4B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1371600</xdr:colOff>
      <xdr:row>104</xdr:row>
      <xdr:rowOff>118110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9C90A2-646C-4FC7-A9ED-F4051FFAB658}"/>
            </a:ext>
          </a:extLst>
        </xdr:cNvPr>
        <xdr:cNvSpPr txBox="1"/>
      </xdr:nvSpPr>
      <xdr:spPr>
        <a:xfrm>
          <a:off x="1409700" y="175469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0</xdr:colOff>
      <xdr:row>85</xdr:row>
      <xdr:rowOff>58934</xdr:rowOff>
    </xdr:from>
    <xdr:to>
      <xdr:col>7</xdr:col>
      <xdr:colOff>563870</xdr:colOff>
      <xdr:row>91</xdr:row>
      <xdr:rowOff>132922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E286FF8-C44F-4813-8896-EBCBFAD1E9F6}"/>
            </a:ext>
          </a:extLst>
        </xdr:cNvPr>
        <xdr:cNvSpPr txBox="1"/>
      </xdr:nvSpPr>
      <xdr:spPr>
        <a:xfrm rot="19532300">
          <a:off x="0" y="14584559"/>
          <a:ext cx="8288645" cy="1045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>
              <a:solidFill>
                <a:schemeClr val="accent3">
                  <a:lumMod val="75000"/>
                </a:schemeClr>
              </a:solidFill>
              <a:latin typeface="Eras Demi ITC" panose="020B0805030504020804" pitchFamily="34" charset="0"/>
            </a:rPr>
            <a:t>ENTER</a:t>
          </a:r>
          <a:r>
            <a:rPr lang="en-US" sz="2400" baseline="0">
              <a:solidFill>
                <a:schemeClr val="accent3">
                  <a:lumMod val="75000"/>
                </a:schemeClr>
              </a:solidFill>
              <a:latin typeface="Eras Demi ITC" panose="020B0805030504020804" pitchFamily="34" charset="0"/>
            </a:rPr>
            <a:t> IN THE YELLOW BOX ABOVE THE AMOUNT IN SUBTOTAL (A) CELL FROM APPROVED LA COUNTY BOND FORM</a:t>
          </a:r>
          <a:endParaRPr lang="en-US" sz="2400">
            <a:solidFill>
              <a:schemeClr val="accent3">
                <a:lumMod val="75000"/>
              </a:schemeClr>
            </a:solidFill>
            <a:latin typeface="Eras Demi ITC" panose="020B08050305040208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W/ENGINEERING/DS_Fees/Fee_Calc_Sheets/2020-21/Gra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Sheet"/>
      <sheetName val="grading"/>
      <sheetName val="Sewer Bond and Plan Check Fee"/>
      <sheetName val="Instructions"/>
      <sheetName val="Grading Fee Calcs"/>
      <sheetName val="Tables"/>
    </sheetNames>
    <sheetDataSet>
      <sheetData sheetId="0"/>
      <sheetData sheetId="1"/>
      <sheetData sheetId="2"/>
      <sheetData sheetId="3" refreshError="1">
        <row r="6">
          <cell r="D6">
            <v>1.014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7"/>
  <sheetViews>
    <sheetView tabSelected="1" topLeftCell="A4" zoomScaleNormal="100" workbookViewId="0">
      <selection activeCell="B127" sqref="B127"/>
    </sheetView>
  </sheetViews>
  <sheetFormatPr defaultRowHeight="12.75" x14ac:dyDescent="0.25"/>
  <cols>
    <col min="1" max="1" width="47.7109375" style="7" customWidth="1"/>
    <col min="2" max="2" width="12.140625" style="56" customWidth="1"/>
    <col min="3" max="3" width="12.140625" style="105" customWidth="1"/>
    <col min="4" max="4" width="8.28515625" style="105" customWidth="1"/>
    <col min="5" max="5" width="13.140625" style="7" customWidth="1"/>
    <col min="6" max="6" width="17.5703125" style="7" customWidth="1"/>
    <col min="7" max="7" width="4.85546875" style="79" customWidth="1"/>
    <col min="8" max="8" width="11.7109375" style="7" customWidth="1"/>
    <col min="9" max="11" width="11.28515625" style="7" bestFit="1" customWidth="1"/>
    <col min="12" max="16384" width="9.140625" style="7"/>
  </cols>
  <sheetData>
    <row r="1" spans="1:8" x14ac:dyDescent="0.25">
      <c r="A1" s="3" t="s">
        <v>17</v>
      </c>
      <c r="B1" s="4"/>
      <c r="C1" s="5"/>
      <c r="D1" s="5"/>
      <c r="E1" s="3"/>
      <c r="F1" s="3"/>
      <c r="G1" s="6"/>
      <c r="H1" s="3"/>
    </row>
    <row r="2" spans="1:8" ht="15.75" x14ac:dyDescent="0.25">
      <c r="A2" s="233" t="s">
        <v>13</v>
      </c>
      <c r="B2" s="233"/>
      <c r="C2" s="233"/>
      <c r="D2" s="233"/>
      <c r="E2" s="233"/>
      <c r="F2" s="233"/>
      <c r="G2" s="6"/>
      <c r="H2" s="3"/>
    </row>
    <row r="3" spans="1:8" ht="15.75" x14ac:dyDescent="0.25">
      <c r="A3" s="233" t="s">
        <v>98</v>
      </c>
      <c r="B3" s="233"/>
      <c r="C3" s="233"/>
      <c r="D3" s="233"/>
      <c r="E3" s="233"/>
      <c r="F3" s="233"/>
      <c r="G3" s="6"/>
      <c r="H3" s="3"/>
    </row>
    <row r="4" spans="1:8" x14ac:dyDescent="0.25">
      <c r="A4" s="234" t="s">
        <v>151</v>
      </c>
      <c r="B4" s="234"/>
      <c r="C4" s="234"/>
      <c r="D4" s="234"/>
      <c r="E4" s="234"/>
      <c r="F4" s="234"/>
      <c r="G4" s="6"/>
      <c r="H4" s="3"/>
    </row>
    <row r="5" spans="1:8" ht="18" x14ac:dyDescent="0.25">
      <c r="A5" s="235" t="s">
        <v>141</v>
      </c>
      <c r="B5" s="235"/>
      <c r="C5" s="235"/>
      <c r="D5" s="235"/>
      <c r="E5" s="235"/>
      <c r="F5" s="235"/>
      <c r="G5" s="6"/>
      <c r="H5" s="3"/>
    </row>
    <row r="6" spans="1:8" ht="13.5" thickBot="1" x14ac:dyDescent="0.3">
      <c r="A6" s="9"/>
      <c r="B6" s="10"/>
      <c r="C6" s="11"/>
      <c r="D6" s="11"/>
      <c r="E6" s="9"/>
      <c r="F6" s="9"/>
      <c r="G6" s="6"/>
      <c r="H6" s="3"/>
    </row>
    <row r="7" spans="1:8" ht="14.25" thickTop="1" thickBot="1" x14ac:dyDescent="0.3">
      <c r="A7" s="3"/>
      <c r="B7" s="8"/>
      <c r="G7" s="6"/>
      <c r="H7" s="3"/>
    </row>
    <row r="8" spans="1:8" ht="15" customHeight="1" x14ac:dyDescent="0.25">
      <c r="C8" s="5"/>
      <c r="D8" s="14" t="s">
        <v>127</v>
      </c>
      <c r="E8" s="238" t="s">
        <v>147</v>
      </c>
      <c r="F8" s="239"/>
      <c r="G8" s="6"/>
      <c r="H8" s="3"/>
    </row>
    <row r="9" spans="1:8" ht="15" customHeight="1" thickBot="1" x14ac:dyDescent="0.3">
      <c r="A9" s="152" t="s">
        <v>31</v>
      </c>
      <c r="E9" s="240"/>
      <c r="F9" s="241"/>
      <c r="G9" s="6"/>
      <c r="H9" s="3"/>
    </row>
    <row r="10" spans="1:8" x14ac:dyDescent="0.25">
      <c r="A10" s="155"/>
      <c r="B10" s="153"/>
      <c r="C10" s="154"/>
      <c r="D10" s="154"/>
      <c r="E10" s="155"/>
      <c r="F10" s="155"/>
      <c r="G10" s="6"/>
      <c r="H10" s="3"/>
    </row>
    <row r="11" spans="1:8" ht="13.5" x14ac:dyDescent="0.25">
      <c r="A11" s="208" t="s">
        <v>152</v>
      </c>
      <c r="B11" s="153"/>
      <c r="C11" s="154"/>
      <c r="D11" s="154"/>
      <c r="E11" s="155"/>
      <c r="F11" s="155"/>
      <c r="G11" s="6"/>
      <c r="H11" s="3"/>
    </row>
    <row r="12" spans="1:8" x14ac:dyDescent="0.25">
      <c r="A12" s="155" t="s">
        <v>150</v>
      </c>
      <c r="B12" s="153"/>
      <c r="C12" s="154"/>
      <c r="D12" s="154"/>
      <c r="E12" s="155"/>
      <c r="F12" s="155"/>
      <c r="G12" s="6"/>
      <c r="H12" s="3"/>
    </row>
    <row r="13" spans="1:8" x14ac:dyDescent="0.25">
      <c r="A13" s="152" t="s">
        <v>93</v>
      </c>
      <c r="B13" s="153"/>
      <c r="C13" s="154"/>
      <c r="D13" s="154"/>
      <c r="E13" s="155"/>
      <c r="F13" s="155"/>
      <c r="G13" s="6"/>
      <c r="H13" s="3"/>
    </row>
    <row r="14" spans="1:8" x14ac:dyDescent="0.25">
      <c r="A14" s="155" t="s">
        <v>142</v>
      </c>
      <c r="B14" s="153"/>
      <c r="C14" s="154"/>
      <c r="D14" s="154"/>
      <c r="E14" s="155"/>
      <c r="F14" s="155"/>
      <c r="G14" s="6"/>
      <c r="H14" s="3"/>
    </row>
    <row r="15" spans="1:8" x14ac:dyDescent="0.25">
      <c r="A15" s="156" t="s">
        <v>143</v>
      </c>
      <c r="B15" s="155"/>
      <c r="C15" s="155"/>
      <c r="D15" s="155"/>
      <c r="E15" s="155"/>
      <c r="F15" s="155"/>
      <c r="G15" s="6"/>
      <c r="H15" s="3"/>
    </row>
    <row r="16" spans="1:8" x14ac:dyDescent="0.25">
      <c r="A16" s="157"/>
      <c r="B16" s="155"/>
      <c r="C16" s="155"/>
      <c r="D16" s="155"/>
      <c r="E16" s="155"/>
      <c r="F16" s="155"/>
      <c r="G16" s="6"/>
      <c r="H16" s="3"/>
    </row>
    <row r="17" spans="1:17" ht="13.5" thickBot="1" x14ac:dyDescent="0.3">
      <c r="A17" s="9"/>
      <c r="B17" s="10"/>
      <c r="C17" s="11"/>
      <c r="D17" s="11"/>
      <c r="E17" s="9"/>
      <c r="F17" s="9"/>
      <c r="G17" s="6"/>
      <c r="H17" s="3"/>
    </row>
    <row r="18" spans="1:17" ht="13.5" thickTop="1" x14ac:dyDescent="0.25">
      <c r="A18" s="3"/>
      <c r="B18" s="8"/>
      <c r="C18" s="5"/>
      <c r="D18" s="5"/>
      <c r="E18" s="3"/>
      <c r="F18" s="3"/>
      <c r="G18" s="6"/>
      <c r="H18" s="3"/>
    </row>
    <row r="19" spans="1:17" x14ac:dyDescent="0.25">
      <c r="A19" s="12" t="s">
        <v>14</v>
      </c>
      <c r="B19" s="13"/>
      <c r="C19" s="3"/>
      <c r="D19" s="3"/>
      <c r="E19" s="3"/>
      <c r="F19" s="3"/>
      <c r="G19" s="6"/>
      <c r="H19" s="3"/>
    </row>
    <row r="20" spans="1:17" x14ac:dyDescent="0.25">
      <c r="A20" s="2"/>
      <c r="B20" s="12"/>
      <c r="D20" s="158" t="s">
        <v>89</v>
      </c>
      <c r="E20" s="2"/>
      <c r="F20" s="209"/>
      <c r="G20" s="6"/>
      <c r="H20" s="3"/>
      <c r="M20" s="159"/>
      <c r="N20" s="159"/>
      <c r="O20" s="159"/>
      <c r="P20" s="159"/>
      <c r="Q20" s="159"/>
    </row>
    <row r="21" spans="1:17" x14ac:dyDescent="0.25">
      <c r="A21" s="106" t="s">
        <v>27</v>
      </c>
      <c r="B21" s="12"/>
      <c r="D21" s="158"/>
      <c r="G21" s="6"/>
      <c r="H21" s="3"/>
      <c r="M21" s="160"/>
      <c r="N21" s="154"/>
      <c r="O21" s="161"/>
      <c r="P21" s="210"/>
      <c r="Q21" s="159"/>
    </row>
    <row r="22" spans="1:17" ht="15" x14ac:dyDescent="0.25">
      <c r="A22" s="2"/>
      <c r="B22" s="12"/>
      <c r="D22" s="158" t="s">
        <v>128</v>
      </c>
      <c r="E22" s="2"/>
      <c r="F22" s="209"/>
      <c r="G22" s="6"/>
      <c r="H22" s="3"/>
      <c r="M22" s="162"/>
      <c r="N22" s="154"/>
      <c r="O22" s="163"/>
      <c r="P22" s="159"/>
      <c r="Q22" s="159"/>
    </row>
    <row r="23" spans="1:17" x14ac:dyDescent="0.25">
      <c r="A23" s="106" t="s">
        <v>94</v>
      </c>
      <c r="B23" s="8"/>
      <c r="D23" s="158"/>
      <c r="G23" s="6"/>
      <c r="H23" s="3"/>
      <c r="M23" s="159"/>
      <c r="N23" s="159"/>
      <c r="O23" s="159"/>
      <c r="P23" s="159"/>
      <c r="Q23" s="159"/>
    </row>
    <row r="24" spans="1:17" x14ac:dyDescent="0.25">
      <c r="A24" s="2"/>
      <c r="B24" s="8"/>
      <c r="D24" s="158" t="s">
        <v>129</v>
      </c>
      <c r="E24" s="2"/>
      <c r="F24" s="209"/>
      <c r="G24" s="6"/>
      <c r="H24" s="3"/>
      <c r="M24" s="154"/>
      <c r="N24" s="154"/>
      <c r="O24" s="161"/>
      <c r="P24" s="210"/>
      <c r="Q24" s="159"/>
    </row>
    <row r="25" spans="1:17" x14ac:dyDescent="0.25">
      <c r="A25" s="106" t="s">
        <v>95</v>
      </c>
      <c r="B25" s="8"/>
      <c r="G25" s="6"/>
      <c r="H25" s="3"/>
      <c r="M25" s="154"/>
      <c r="N25" s="154"/>
      <c r="O25" s="161"/>
      <c r="P25" s="210"/>
      <c r="Q25" s="159"/>
    </row>
    <row r="26" spans="1:17" x14ac:dyDescent="0.25">
      <c r="A26" s="2"/>
      <c r="B26" s="8"/>
      <c r="D26" s="15" t="s">
        <v>148</v>
      </c>
      <c r="E26" s="2"/>
      <c r="F26" s="209"/>
      <c r="G26" s="6"/>
      <c r="H26" s="3"/>
      <c r="M26" s="154"/>
      <c r="N26" s="154"/>
      <c r="O26" s="161"/>
      <c r="P26" s="210"/>
      <c r="Q26" s="159"/>
    </row>
    <row r="27" spans="1:17" x14ac:dyDescent="0.25">
      <c r="A27" s="106" t="s">
        <v>90</v>
      </c>
      <c r="B27" s="8"/>
      <c r="G27" s="6"/>
      <c r="H27" s="3"/>
      <c r="M27" s="154"/>
      <c r="N27" s="154"/>
      <c r="O27" s="161"/>
      <c r="P27" s="155"/>
      <c r="Q27" s="159"/>
    </row>
    <row r="28" spans="1:17" x14ac:dyDescent="0.25">
      <c r="A28" s="17" t="s">
        <v>26</v>
      </c>
      <c r="B28" s="8"/>
      <c r="C28" s="5"/>
      <c r="D28" s="5"/>
      <c r="E28" s="3"/>
      <c r="F28" s="3"/>
      <c r="G28" s="6"/>
      <c r="H28" s="3"/>
      <c r="M28" s="154"/>
      <c r="N28" s="154"/>
      <c r="O28" s="155"/>
      <c r="P28" s="155"/>
      <c r="Q28" s="159"/>
    </row>
    <row r="29" spans="1:17" x14ac:dyDescent="0.25">
      <c r="B29" s="8"/>
      <c r="C29" s="5"/>
      <c r="D29" s="5"/>
      <c r="E29" s="3"/>
      <c r="F29" s="3"/>
      <c r="G29" s="6"/>
      <c r="H29" s="3"/>
    </row>
    <row r="30" spans="1:17" x14ac:dyDescent="0.25">
      <c r="A30" s="3"/>
      <c r="B30" s="8"/>
      <c r="C30" s="12" t="s">
        <v>15</v>
      </c>
      <c r="D30" s="5"/>
      <c r="E30" s="3"/>
      <c r="F30" s="3"/>
      <c r="G30" s="6"/>
      <c r="H30" s="3"/>
    </row>
    <row r="31" spans="1:17" x14ac:dyDescent="0.25">
      <c r="A31" s="3"/>
      <c r="B31" s="8"/>
      <c r="C31" s="107" t="s">
        <v>27</v>
      </c>
      <c r="D31" s="166"/>
      <c r="E31" s="167"/>
      <c r="F31" s="167"/>
      <c r="G31" s="6"/>
      <c r="H31" s="3"/>
    </row>
    <row r="32" spans="1:17" x14ac:dyDescent="0.25">
      <c r="A32" s="3"/>
      <c r="B32" s="8"/>
      <c r="C32" s="14"/>
      <c r="D32" s="18"/>
      <c r="E32" s="19"/>
      <c r="F32" s="19"/>
      <c r="G32" s="6"/>
      <c r="H32" s="3"/>
    </row>
    <row r="33" spans="1:8" x14ac:dyDescent="0.25">
      <c r="A33" s="3"/>
      <c r="B33" s="8"/>
      <c r="C33" s="107" t="s">
        <v>28</v>
      </c>
      <c r="D33" s="166"/>
      <c r="E33" s="167"/>
      <c r="F33" s="167"/>
      <c r="G33" s="6"/>
      <c r="H33" s="3"/>
    </row>
    <row r="34" spans="1:8" x14ac:dyDescent="0.25">
      <c r="A34" s="3"/>
      <c r="B34" s="8"/>
      <c r="C34" s="14"/>
      <c r="D34" s="18"/>
      <c r="E34" s="19"/>
      <c r="F34" s="19"/>
      <c r="G34" s="6"/>
      <c r="H34" s="3"/>
    </row>
    <row r="35" spans="1:8" x14ac:dyDescent="0.25">
      <c r="A35" s="3"/>
      <c r="B35" s="8"/>
      <c r="C35" s="107" t="s">
        <v>29</v>
      </c>
      <c r="D35" s="166"/>
      <c r="E35" s="167"/>
      <c r="F35" s="167"/>
      <c r="G35" s="6"/>
      <c r="H35" s="3"/>
    </row>
    <row r="36" spans="1:8" ht="13.5" thickBot="1" x14ac:dyDescent="0.3">
      <c r="A36" s="9"/>
      <c r="B36" s="10"/>
      <c r="C36" s="11"/>
      <c r="D36" s="11"/>
      <c r="E36" s="9"/>
      <c r="F36" s="9"/>
      <c r="G36" s="6"/>
      <c r="H36" s="3"/>
    </row>
    <row r="37" spans="1:8" ht="13.5" thickTop="1" x14ac:dyDescent="0.25">
      <c r="A37" s="20"/>
      <c r="B37" s="21"/>
      <c r="C37" s="22"/>
      <c r="D37" s="22"/>
      <c r="E37" s="20"/>
      <c r="F37" s="20"/>
      <c r="G37" s="6"/>
      <c r="H37" s="3"/>
    </row>
    <row r="38" spans="1:8" ht="15" x14ac:dyDescent="0.25">
      <c r="A38" s="23" t="s">
        <v>24</v>
      </c>
      <c r="B38" s="24"/>
      <c r="C38" s="25"/>
      <c r="D38" s="5"/>
      <c r="E38" s="3"/>
      <c r="F38" s="3"/>
      <c r="G38" s="6"/>
      <c r="H38" s="3"/>
    </row>
    <row r="39" spans="1:8" ht="14.25" x14ac:dyDescent="0.25">
      <c r="A39" s="26"/>
      <c r="B39" s="25"/>
      <c r="C39" s="24"/>
      <c r="D39" s="27"/>
      <c r="E39" s="27"/>
      <c r="F39" s="3"/>
      <c r="G39" s="6"/>
      <c r="H39" s="3"/>
    </row>
    <row r="40" spans="1:8" ht="15" x14ac:dyDescent="0.25">
      <c r="A40" s="28" t="s">
        <v>18</v>
      </c>
      <c r="B40" s="237"/>
      <c r="C40" s="237"/>
      <c r="D40" s="29" t="s">
        <v>6</v>
      </c>
      <c r="E40" s="27"/>
      <c r="F40" s="3"/>
      <c r="G40" s="6"/>
      <c r="H40" s="3"/>
    </row>
    <row r="41" spans="1:8" ht="15" x14ac:dyDescent="0.25">
      <c r="A41" s="26"/>
      <c r="B41" s="173"/>
      <c r="C41" s="30"/>
      <c r="D41" s="29"/>
      <c r="E41" s="31"/>
      <c r="F41" s="3"/>
      <c r="G41" s="6"/>
      <c r="H41" s="3"/>
    </row>
    <row r="42" spans="1:8" ht="15" x14ac:dyDescent="0.25">
      <c r="A42" s="28" t="s">
        <v>20</v>
      </c>
      <c r="B42" s="173"/>
      <c r="C42" s="30"/>
      <c r="D42" s="29"/>
      <c r="E42" s="31"/>
      <c r="F42" s="3"/>
      <c r="G42" s="6"/>
      <c r="H42" s="3"/>
    </row>
    <row r="43" spans="1:8" ht="14.25" x14ac:dyDescent="0.25">
      <c r="A43" s="32" t="s">
        <v>40</v>
      </c>
      <c r="B43" s="236">
        <f>F132</f>
        <v>1561</v>
      </c>
      <c r="C43" s="236"/>
      <c r="D43" s="29" t="s">
        <v>11</v>
      </c>
      <c r="E43" s="31"/>
      <c r="F43" s="3"/>
      <c r="G43" s="6"/>
      <c r="H43" s="3"/>
    </row>
    <row r="44" spans="1:8" ht="14.25" x14ac:dyDescent="0.25">
      <c r="A44" s="32" t="s">
        <v>41</v>
      </c>
      <c r="B44" s="236">
        <f>B43/2</f>
        <v>780.5</v>
      </c>
      <c r="C44" s="236"/>
      <c r="D44" s="29" t="s">
        <v>92</v>
      </c>
      <c r="E44" s="31"/>
      <c r="F44" s="3"/>
      <c r="G44" s="6"/>
      <c r="H44" s="3"/>
    </row>
    <row r="45" spans="1:8" ht="15" x14ac:dyDescent="0.25">
      <c r="A45" s="26"/>
      <c r="B45" s="173"/>
      <c r="C45" s="30"/>
      <c r="D45" s="29"/>
      <c r="E45" s="31"/>
      <c r="F45" s="3"/>
      <c r="G45" s="6"/>
      <c r="H45" s="3"/>
    </row>
    <row r="46" spans="1:8" ht="15" x14ac:dyDescent="0.25">
      <c r="A46" s="28" t="s">
        <v>91</v>
      </c>
      <c r="B46" s="236">
        <f>F137</f>
        <v>1561</v>
      </c>
      <c r="C46" s="236"/>
      <c r="D46" s="29" t="s">
        <v>12</v>
      </c>
      <c r="E46" s="31"/>
      <c r="F46" s="3"/>
      <c r="G46" s="6"/>
      <c r="H46" s="3"/>
    </row>
    <row r="47" spans="1:8" ht="14.25" x14ac:dyDescent="0.25">
      <c r="A47" s="32" t="s">
        <v>97</v>
      </c>
      <c r="B47" s="236">
        <f>0.1*F137</f>
        <v>156.10000000000002</v>
      </c>
      <c r="C47" s="236"/>
      <c r="D47" s="29"/>
      <c r="E47" s="31"/>
      <c r="F47" s="3"/>
      <c r="G47" s="6"/>
      <c r="H47" s="3"/>
    </row>
    <row r="48" spans="1:8" ht="14.25" x14ac:dyDescent="0.25">
      <c r="A48" s="32" t="s">
        <v>96</v>
      </c>
      <c r="B48" s="236">
        <f>IF(B43&gt;20000,B164,0)</f>
        <v>0</v>
      </c>
      <c r="C48" s="236"/>
      <c r="D48" s="29"/>
      <c r="E48" s="31"/>
      <c r="F48" s="3"/>
      <c r="G48" s="6"/>
      <c r="H48" s="3"/>
    </row>
    <row r="49" spans="1:12" ht="14.25" x14ac:dyDescent="0.25">
      <c r="A49" s="32" t="s">
        <v>140</v>
      </c>
      <c r="B49" s="181"/>
      <c r="C49" s="181">
        <f>Sheet1!D45</f>
        <v>2259</v>
      </c>
      <c r="D49" s="29"/>
      <c r="E49" s="31"/>
      <c r="F49" s="3"/>
      <c r="G49" s="6"/>
      <c r="H49" s="3"/>
    </row>
    <row r="50" spans="1:12" ht="15" x14ac:dyDescent="0.25">
      <c r="A50" s="28" t="s">
        <v>130</v>
      </c>
      <c r="B50" s="182"/>
      <c r="C50" s="183">
        <f>SUM(B46:C49)</f>
        <v>3976.1</v>
      </c>
      <c r="D50" s="29"/>
      <c r="E50" s="31"/>
      <c r="F50" s="3"/>
      <c r="G50" s="6"/>
      <c r="H50" s="3"/>
    </row>
    <row r="51" spans="1:12" ht="15" x14ac:dyDescent="0.25">
      <c r="A51" s="32"/>
      <c r="B51" s="173"/>
      <c r="C51" s="30"/>
      <c r="D51" s="29"/>
      <c r="E51" s="31"/>
      <c r="F51" s="3"/>
      <c r="G51" s="6"/>
      <c r="H51" s="3"/>
    </row>
    <row r="52" spans="1:12" ht="15" x14ac:dyDescent="0.25">
      <c r="A52" s="28"/>
      <c r="B52" s="173"/>
      <c r="C52" s="30"/>
      <c r="D52" s="29"/>
      <c r="E52" s="31"/>
      <c r="F52" s="3"/>
      <c r="G52" s="6"/>
      <c r="H52" s="3"/>
    </row>
    <row r="53" spans="1:12" ht="14.25" x14ac:dyDescent="0.25">
      <c r="A53" s="32" t="s">
        <v>21</v>
      </c>
      <c r="B53" s="236">
        <f>F131</f>
        <v>1561</v>
      </c>
      <c r="C53" s="236"/>
      <c r="D53" s="29" t="s">
        <v>10</v>
      </c>
      <c r="E53" s="31"/>
      <c r="F53" s="3"/>
      <c r="G53" s="6"/>
      <c r="H53" s="3"/>
    </row>
    <row r="54" spans="1:12" ht="14.25" x14ac:dyDescent="0.25">
      <c r="A54" s="32" t="s">
        <v>22</v>
      </c>
      <c r="B54" s="218">
        <f>B165</f>
        <v>56</v>
      </c>
      <c r="C54" s="218"/>
      <c r="D54" s="29"/>
      <c r="E54" s="31"/>
      <c r="F54" s="3"/>
      <c r="G54" s="6"/>
      <c r="H54" s="3"/>
    </row>
    <row r="55" spans="1:12" ht="15" x14ac:dyDescent="0.25">
      <c r="A55" s="28" t="s">
        <v>23</v>
      </c>
      <c r="B55" s="225">
        <f>SUM(B53:B54)</f>
        <v>1617</v>
      </c>
      <c r="C55" s="225"/>
      <c r="D55" s="29"/>
      <c r="E55" s="31"/>
      <c r="F55" s="3"/>
      <c r="G55" s="6"/>
      <c r="H55" s="3"/>
    </row>
    <row r="56" spans="1:12" x14ac:dyDescent="0.25">
      <c r="A56" s="3"/>
      <c r="B56" s="27"/>
      <c r="C56" s="5"/>
      <c r="D56" s="5"/>
      <c r="E56" s="3"/>
      <c r="F56" s="3"/>
      <c r="G56" s="6"/>
      <c r="H56" s="3"/>
    </row>
    <row r="57" spans="1:12" ht="13.5" thickBot="1" x14ac:dyDescent="0.3">
      <c r="A57" s="9"/>
      <c r="B57" s="33"/>
      <c r="C57" s="11"/>
      <c r="D57" s="11"/>
      <c r="E57" s="9"/>
      <c r="F57" s="9"/>
      <c r="G57" s="6"/>
      <c r="H57" s="3"/>
    </row>
    <row r="58" spans="1:12" ht="13.5" thickTop="1" x14ac:dyDescent="0.25">
      <c r="A58" s="3"/>
      <c r="B58" s="27"/>
      <c r="C58" s="5"/>
      <c r="D58" s="5"/>
      <c r="E58" s="3"/>
      <c r="F58" s="3"/>
      <c r="G58" s="6"/>
      <c r="H58" s="3"/>
    </row>
    <row r="59" spans="1:12" x14ac:dyDescent="0.25">
      <c r="A59" s="3"/>
      <c r="B59" s="27"/>
      <c r="C59" s="5"/>
      <c r="D59" s="5"/>
      <c r="E59" s="3"/>
      <c r="F59" s="3"/>
      <c r="G59" s="6"/>
      <c r="H59" s="3"/>
    </row>
    <row r="60" spans="1:12" x14ac:dyDescent="0.25">
      <c r="A60" s="3"/>
      <c r="B60" s="8"/>
      <c r="C60" s="5"/>
      <c r="D60" s="5"/>
      <c r="E60" s="3"/>
      <c r="F60" s="3"/>
      <c r="G60" s="6"/>
      <c r="H60" s="3"/>
    </row>
    <row r="61" spans="1:12" x14ac:dyDescent="0.2">
      <c r="A61" s="230" t="s">
        <v>42</v>
      </c>
      <c r="B61" s="231"/>
      <c r="C61" s="231"/>
      <c r="D61" s="231"/>
      <c r="E61" s="231"/>
      <c r="F61" s="232"/>
      <c r="G61" s="6"/>
      <c r="H61" s="3"/>
    </row>
    <row r="62" spans="1:12" x14ac:dyDescent="0.25">
      <c r="A62" s="34" t="s">
        <v>0</v>
      </c>
      <c r="B62" s="35" t="s">
        <v>1</v>
      </c>
      <c r="C62" s="226" t="s">
        <v>2</v>
      </c>
      <c r="D62" s="226"/>
      <c r="E62" s="227"/>
      <c r="F62" s="36" t="s">
        <v>3</v>
      </c>
      <c r="G62" s="6"/>
      <c r="H62" s="3"/>
    </row>
    <row r="63" spans="1:12" x14ac:dyDescent="0.25">
      <c r="A63" s="184" t="s">
        <v>44</v>
      </c>
      <c r="B63" s="190"/>
      <c r="C63" s="185"/>
      <c r="D63" s="186"/>
      <c r="E63" s="187"/>
      <c r="F63" s="188"/>
      <c r="G63" s="6"/>
      <c r="H63" s="37"/>
      <c r="I63" s="22"/>
      <c r="J63" s="38"/>
      <c r="K63" s="22"/>
      <c r="L63" s="39"/>
    </row>
    <row r="64" spans="1:12" x14ac:dyDescent="0.25">
      <c r="A64" s="189" t="s">
        <v>64</v>
      </c>
      <c r="B64" s="190"/>
      <c r="C64" s="191"/>
      <c r="D64" s="186" t="s">
        <v>5</v>
      </c>
      <c r="E64" s="187"/>
      <c r="F64" s="188">
        <f t="shared" ref="F64:F72" si="0">B64*C64</f>
        <v>0</v>
      </c>
      <c r="G64" s="6"/>
      <c r="H64" s="37"/>
      <c r="I64" s="22"/>
      <c r="J64" s="38"/>
      <c r="K64" s="22"/>
      <c r="L64" s="39"/>
    </row>
    <row r="65" spans="1:23" x14ac:dyDescent="0.25">
      <c r="A65" s="189" t="s">
        <v>65</v>
      </c>
      <c r="B65" s="190"/>
      <c r="C65" s="191"/>
      <c r="D65" s="186" t="s">
        <v>5</v>
      </c>
      <c r="E65" s="187"/>
      <c r="F65" s="188">
        <f t="shared" si="0"/>
        <v>0</v>
      </c>
      <c r="G65" s="6"/>
      <c r="H65" s="37"/>
      <c r="I65" s="22"/>
      <c r="J65" s="38"/>
      <c r="K65" s="22"/>
      <c r="L65" s="39"/>
    </row>
    <row r="66" spans="1:23" x14ac:dyDescent="0.25">
      <c r="A66" s="189" t="s">
        <v>66</v>
      </c>
      <c r="B66" s="190"/>
      <c r="C66" s="191"/>
      <c r="D66" s="186" t="s">
        <v>5</v>
      </c>
      <c r="E66" s="187"/>
      <c r="F66" s="188">
        <f t="shared" si="0"/>
        <v>0</v>
      </c>
      <c r="G66" s="6"/>
      <c r="H66" s="37"/>
      <c r="I66" s="22"/>
      <c r="J66" s="38"/>
      <c r="K66" s="22"/>
      <c r="L66" s="39"/>
    </row>
    <row r="67" spans="1:23" x14ac:dyDescent="0.25">
      <c r="A67" s="189" t="s">
        <v>67</v>
      </c>
      <c r="B67" s="190"/>
      <c r="C67" s="191"/>
      <c r="D67" s="186" t="s">
        <v>5</v>
      </c>
      <c r="E67" s="187"/>
      <c r="F67" s="188">
        <f t="shared" si="0"/>
        <v>0</v>
      </c>
      <c r="G67" s="6"/>
      <c r="H67" s="37"/>
      <c r="I67" s="22"/>
      <c r="J67" s="38"/>
      <c r="K67" s="22"/>
      <c r="L67" s="39"/>
    </row>
    <row r="68" spans="1:23" x14ac:dyDescent="0.25">
      <c r="A68" s="189" t="s">
        <v>68</v>
      </c>
      <c r="B68" s="190"/>
      <c r="C68" s="191"/>
      <c r="D68" s="186" t="s">
        <v>5</v>
      </c>
      <c r="E68" s="187"/>
      <c r="F68" s="188">
        <f t="shared" si="0"/>
        <v>0</v>
      </c>
      <c r="G68" s="6"/>
      <c r="H68" s="37"/>
      <c r="I68" s="22"/>
      <c r="J68" s="38"/>
      <c r="K68" s="22"/>
      <c r="L68" s="39"/>
    </row>
    <row r="69" spans="1:23" x14ac:dyDescent="0.25">
      <c r="A69" s="189" t="s">
        <v>69</v>
      </c>
      <c r="B69" s="190"/>
      <c r="C69" s="191"/>
      <c r="D69" s="186" t="s">
        <v>5</v>
      </c>
      <c r="E69" s="187"/>
      <c r="F69" s="188">
        <f t="shared" si="0"/>
        <v>0</v>
      </c>
      <c r="G69" s="6"/>
      <c r="H69" s="37"/>
      <c r="I69" s="22"/>
      <c r="J69" s="38"/>
      <c r="K69" s="22"/>
      <c r="L69" s="39"/>
    </row>
    <row r="70" spans="1:23" x14ac:dyDescent="0.25">
      <c r="A70" s="189" t="s">
        <v>70</v>
      </c>
      <c r="B70" s="190"/>
      <c r="C70" s="191"/>
      <c r="D70" s="186" t="s">
        <v>5</v>
      </c>
      <c r="E70" s="192"/>
      <c r="F70" s="188">
        <f t="shared" si="0"/>
        <v>0</v>
      </c>
      <c r="G70" s="6"/>
      <c r="H70" s="37"/>
      <c r="I70" s="22"/>
      <c r="J70" s="38"/>
      <c r="K70" s="20"/>
      <c r="L70" s="39"/>
    </row>
    <row r="71" spans="1:23" x14ac:dyDescent="0.25">
      <c r="A71" s="189" t="s">
        <v>71</v>
      </c>
      <c r="B71" s="190"/>
      <c r="C71" s="191"/>
      <c r="D71" s="186" t="s">
        <v>5</v>
      </c>
      <c r="E71" s="192"/>
      <c r="F71" s="188">
        <f t="shared" si="0"/>
        <v>0</v>
      </c>
      <c r="G71" s="6"/>
      <c r="H71" s="37"/>
      <c r="I71" s="22"/>
      <c r="J71" s="38"/>
      <c r="K71" s="20"/>
      <c r="L71" s="39"/>
    </row>
    <row r="72" spans="1:23" x14ac:dyDescent="0.25">
      <c r="A72" s="189" t="s">
        <v>106</v>
      </c>
      <c r="B72" s="190"/>
      <c r="C72" s="191"/>
      <c r="D72" s="186" t="s">
        <v>5</v>
      </c>
      <c r="E72" s="192"/>
      <c r="F72" s="188">
        <f t="shared" si="0"/>
        <v>0</v>
      </c>
      <c r="G72" s="6"/>
      <c r="H72" s="37"/>
      <c r="I72" s="22"/>
      <c r="J72" s="38"/>
      <c r="K72" s="20"/>
      <c r="L72" s="39"/>
    </row>
    <row r="73" spans="1:23" x14ac:dyDescent="0.25">
      <c r="A73" s="193"/>
      <c r="B73" s="194"/>
      <c r="C73" s="191"/>
      <c r="D73" s="186"/>
      <c r="E73" s="187"/>
      <c r="F73" s="188"/>
      <c r="G73" s="6"/>
      <c r="H73" s="37"/>
      <c r="I73" s="22"/>
      <c r="J73" s="38"/>
      <c r="K73" s="22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3" x14ac:dyDescent="0.25">
      <c r="A74" s="184" t="s">
        <v>45</v>
      </c>
      <c r="B74" s="190"/>
      <c r="C74" s="190"/>
      <c r="D74" s="186" t="s">
        <v>5</v>
      </c>
      <c r="E74" s="187"/>
      <c r="F74" s="188">
        <f>B74*C74</f>
        <v>0</v>
      </c>
      <c r="G74" s="6"/>
      <c r="H74" s="37"/>
      <c r="I74" s="22"/>
      <c r="J74" s="38"/>
      <c r="K74" s="22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3" x14ac:dyDescent="0.25">
      <c r="A75" s="193"/>
      <c r="B75" s="194"/>
      <c r="C75" s="191"/>
      <c r="D75" s="186"/>
      <c r="E75" s="187"/>
      <c r="F75" s="188"/>
      <c r="G75" s="6"/>
      <c r="H75" s="37"/>
      <c r="I75" s="22"/>
      <c r="J75" s="38"/>
      <c r="K75" s="22"/>
      <c r="L75" s="41"/>
      <c r="M75" s="40"/>
      <c r="N75" s="40"/>
      <c r="O75" s="41"/>
      <c r="P75" s="40"/>
      <c r="Q75" s="40"/>
      <c r="R75" s="41"/>
      <c r="S75" s="40"/>
      <c r="T75" s="40"/>
      <c r="U75" s="41"/>
      <c r="V75" s="40"/>
      <c r="W75" s="40"/>
    </row>
    <row r="76" spans="1:23" x14ac:dyDescent="0.25">
      <c r="A76" s="184" t="s">
        <v>46</v>
      </c>
      <c r="B76" s="195"/>
      <c r="C76" s="196"/>
      <c r="D76" s="197"/>
      <c r="E76" s="198"/>
      <c r="F76" s="199"/>
      <c r="G76" s="6"/>
      <c r="H76" s="37"/>
      <c r="I76" s="22"/>
      <c r="J76" s="38"/>
      <c r="K76" s="2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</row>
    <row r="77" spans="1:23" x14ac:dyDescent="0.25">
      <c r="A77" s="189" t="s">
        <v>72</v>
      </c>
      <c r="B77" s="190"/>
      <c r="C77" s="191"/>
      <c r="D77" s="186" t="s">
        <v>25</v>
      </c>
      <c r="E77" s="187"/>
      <c r="F77" s="200">
        <f t="shared" ref="F77:F89" si="1">IF($B$227="Y",B77*E77,B77*C77)</f>
        <v>0</v>
      </c>
      <c r="G77" s="6"/>
      <c r="H77" s="37"/>
      <c r="I77" s="22"/>
      <c r="J77" s="38"/>
      <c r="K77" s="2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</row>
    <row r="78" spans="1:23" x14ac:dyDescent="0.25">
      <c r="A78" s="189" t="s">
        <v>73</v>
      </c>
      <c r="B78" s="190"/>
      <c r="C78" s="191"/>
      <c r="D78" s="186" t="s">
        <v>25</v>
      </c>
      <c r="E78" s="187"/>
      <c r="F78" s="200">
        <f t="shared" si="1"/>
        <v>0</v>
      </c>
      <c r="G78" s="6"/>
      <c r="H78" s="37"/>
      <c r="I78" s="22"/>
      <c r="J78" s="38"/>
      <c r="K78" s="2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</row>
    <row r="79" spans="1:23" x14ac:dyDescent="0.25">
      <c r="A79" s="189" t="s">
        <v>74</v>
      </c>
      <c r="B79" s="190"/>
      <c r="C79" s="191"/>
      <c r="D79" s="186" t="s">
        <v>25</v>
      </c>
      <c r="E79" s="187"/>
      <c r="F79" s="200">
        <f t="shared" si="1"/>
        <v>0</v>
      </c>
      <c r="G79" s="6"/>
      <c r="H79" s="37"/>
      <c r="I79" s="22"/>
      <c r="J79" s="38"/>
      <c r="K79" s="2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</row>
    <row r="80" spans="1:23" x14ac:dyDescent="0.25">
      <c r="A80" s="189" t="s">
        <v>75</v>
      </c>
      <c r="B80" s="190"/>
      <c r="C80" s="191"/>
      <c r="D80" s="186" t="s">
        <v>25</v>
      </c>
      <c r="E80" s="187"/>
      <c r="F80" s="200">
        <f t="shared" si="1"/>
        <v>0</v>
      </c>
      <c r="G80" s="6"/>
      <c r="H80" s="37"/>
      <c r="I80" s="22"/>
      <c r="J80" s="38"/>
      <c r="K80" s="2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</row>
    <row r="81" spans="1:23" x14ac:dyDescent="0.25">
      <c r="A81" s="189" t="s">
        <v>76</v>
      </c>
      <c r="B81" s="190"/>
      <c r="C81" s="191"/>
      <c r="D81" s="186" t="s">
        <v>25</v>
      </c>
      <c r="E81" s="187"/>
      <c r="F81" s="200">
        <f t="shared" si="1"/>
        <v>0</v>
      </c>
      <c r="G81" s="6"/>
      <c r="H81" s="37"/>
      <c r="I81" s="22"/>
      <c r="J81" s="38"/>
      <c r="K81" s="2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</row>
    <row r="82" spans="1:23" x14ac:dyDescent="0.25">
      <c r="A82" s="189" t="s">
        <v>77</v>
      </c>
      <c r="B82" s="190"/>
      <c r="C82" s="191"/>
      <c r="D82" s="186" t="s">
        <v>25</v>
      </c>
      <c r="E82" s="187"/>
      <c r="F82" s="200">
        <f t="shared" si="1"/>
        <v>0</v>
      </c>
      <c r="G82" s="6"/>
      <c r="H82" s="37"/>
      <c r="I82" s="22"/>
      <c r="J82" s="38"/>
      <c r="K82" s="2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</row>
    <row r="83" spans="1:23" x14ac:dyDescent="0.25">
      <c r="A83" s="189" t="s">
        <v>78</v>
      </c>
      <c r="B83" s="190"/>
      <c r="C83" s="191"/>
      <c r="D83" s="186" t="s">
        <v>25</v>
      </c>
      <c r="E83" s="187"/>
      <c r="F83" s="200">
        <f t="shared" si="1"/>
        <v>0</v>
      </c>
      <c r="G83" s="6"/>
      <c r="H83" s="37"/>
      <c r="I83" s="22"/>
      <c r="J83" s="38"/>
      <c r="K83" s="2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</row>
    <row r="84" spans="1:23" x14ac:dyDescent="0.25">
      <c r="A84" s="189" t="s">
        <v>79</v>
      </c>
      <c r="B84" s="190"/>
      <c r="C84" s="191"/>
      <c r="D84" s="186" t="s">
        <v>25</v>
      </c>
      <c r="E84" s="187"/>
      <c r="F84" s="200">
        <f t="shared" si="1"/>
        <v>0</v>
      </c>
      <c r="G84" s="6"/>
      <c r="H84" s="37"/>
      <c r="I84" s="22"/>
      <c r="J84" s="38"/>
      <c r="K84" s="2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</row>
    <row r="85" spans="1:23" x14ac:dyDescent="0.25">
      <c r="A85" s="189" t="s">
        <v>80</v>
      </c>
      <c r="B85" s="190"/>
      <c r="C85" s="191"/>
      <c r="D85" s="186" t="s">
        <v>25</v>
      </c>
      <c r="E85" s="187"/>
      <c r="F85" s="200">
        <f t="shared" si="1"/>
        <v>0</v>
      </c>
      <c r="G85" s="6"/>
      <c r="H85" s="37"/>
      <c r="I85" s="22"/>
      <c r="J85" s="38"/>
      <c r="K85" s="2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</row>
    <row r="86" spans="1:23" x14ac:dyDescent="0.25">
      <c r="A86" s="189" t="s">
        <v>81</v>
      </c>
      <c r="B86" s="190"/>
      <c r="C86" s="191"/>
      <c r="D86" s="186" t="s">
        <v>25</v>
      </c>
      <c r="E86" s="187"/>
      <c r="F86" s="200">
        <f t="shared" si="1"/>
        <v>0</v>
      </c>
      <c r="G86" s="6"/>
      <c r="H86" s="37"/>
      <c r="I86" s="22"/>
      <c r="J86" s="38"/>
      <c r="K86" s="2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</row>
    <row r="87" spans="1:23" x14ac:dyDescent="0.25">
      <c r="A87" s="189" t="s">
        <v>82</v>
      </c>
      <c r="B87" s="190"/>
      <c r="C87" s="191"/>
      <c r="D87" s="186" t="s">
        <v>25</v>
      </c>
      <c r="E87" s="187"/>
      <c r="F87" s="200">
        <f t="shared" si="1"/>
        <v>0</v>
      </c>
      <c r="G87" s="6"/>
      <c r="H87" s="37"/>
      <c r="I87" s="22"/>
      <c r="J87" s="38"/>
      <c r="K87" s="2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</row>
    <row r="88" spans="1:23" x14ac:dyDescent="0.25">
      <c r="A88" s="189" t="s">
        <v>83</v>
      </c>
      <c r="B88" s="190"/>
      <c r="C88" s="191"/>
      <c r="D88" s="186" t="s">
        <v>25</v>
      </c>
      <c r="E88" s="187"/>
      <c r="F88" s="200">
        <f t="shared" si="1"/>
        <v>0</v>
      </c>
      <c r="G88" s="6"/>
      <c r="H88" s="37"/>
      <c r="I88" s="22"/>
      <c r="J88" s="38"/>
      <c r="K88" s="2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</row>
    <row r="89" spans="1:23" x14ac:dyDescent="0.25">
      <c r="A89" s="189" t="s">
        <v>84</v>
      </c>
      <c r="B89" s="190"/>
      <c r="C89" s="201"/>
      <c r="D89" s="186" t="s">
        <v>25</v>
      </c>
      <c r="E89" s="187"/>
      <c r="F89" s="200">
        <f t="shared" si="1"/>
        <v>0</v>
      </c>
      <c r="G89" s="6"/>
      <c r="H89" s="37"/>
      <c r="I89" s="22"/>
      <c r="J89" s="38"/>
      <c r="K89" s="2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</row>
    <row r="90" spans="1:23" x14ac:dyDescent="0.25">
      <c r="A90" s="184"/>
      <c r="B90" s="194"/>
      <c r="C90" s="191"/>
      <c r="D90" s="186"/>
      <c r="E90" s="187"/>
      <c r="F90" s="188"/>
      <c r="G90" s="6"/>
      <c r="H90" s="37"/>
      <c r="I90" s="22"/>
      <c r="J90" s="38"/>
      <c r="K90" s="2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</row>
    <row r="91" spans="1:23" x14ac:dyDescent="0.25">
      <c r="A91" s="184" t="s">
        <v>34</v>
      </c>
      <c r="B91" s="194"/>
      <c r="C91" s="191"/>
      <c r="D91" s="186"/>
      <c r="E91" s="187"/>
      <c r="F91" s="188"/>
      <c r="G91" s="6"/>
      <c r="H91" s="37"/>
      <c r="I91" s="22"/>
      <c r="J91" s="38"/>
      <c r="K91" s="22"/>
      <c r="L91" s="39"/>
    </row>
    <row r="92" spans="1:23" x14ac:dyDescent="0.25">
      <c r="A92" s="189">
        <v>320</v>
      </c>
      <c r="B92" s="190"/>
      <c r="C92" s="191"/>
      <c r="D92" s="186" t="s">
        <v>25</v>
      </c>
      <c r="E92" s="187"/>
      <c r="F92" s="188">
        <f>B92*C92</f>
        <v>0</v>
      </c>
      <c r="G92" s="6"/>
      <c r="H92" s="37"/>
      <c r="I92" s="22"/>
      <c r="J92" s="38"/>
      <c r="K92" s="22"/>
      <c r="L92" s="39"/>
    </row>
    <row r="93" spans="1:23" x14ac:dyDescent="0.25">
      <c r="A93" s="189">
        <v>321</v>
      </c>
      <c r="B93" s="190"/>
      <c r="C93" s="191"/>
      <c r="D93" s="186" t="s">
        <v>25</v>
      </c>
      <c r="E93" s="187"/>
      <c r="F93" s="188">
        <f>B93*C93</f>
        <v>0</v>
      </c>
      <c r="G93" s="6"/>
      <c r="H93" s="37"/>
      <c r="I93" s="22"/>
      <c r="J93" s="38"/>
      <c r="K93" s="22"/>
      <c r="L93" s="39"/>
    </row>
    <row r="94" spans="1:23" x14ac:dyDescent="0.25">
      <c r="A94" s="189">
        <v>322</v>
      </c>
      <c r="B94" s="190"/>
      <c r="C94" s="191"/>
      <c r="D94" s="186" t="s">
        <v>25</v>
      </c>
      <c r="E94" s="187"/>
      <c r="F94" s="188">
        <f>B94*C94</f>
        <v>0</v>
      </c>
      <c r="G94" s="6"/>
      <c r="H94" s="37"/>
      <c r="I94" s="22"/>
      <c r="J94" s="38"/>
      <c r="K94" s="22"/>
      <c r="L94" s="39"/>
    </row>
    <row r="95" spans="1:23" x14ac:dyDescent="0.25">
      <c r="A95" s="193"/>
      <c r="B95" s="194"/>
      <c r="C95" s="191"/>
      <c r="D95" s="186"/>
      <c r="E95" s="192"/>
      <c r="F95" s="188"/>
      <c r="G95" s="6"/>
      <c r="H95" s="37"/>
      <c r="I95" s="22"/>
      <c r="J95" s="38"/>
      <c r="K95" s="20"/>
      <c r="L95" s="39"/>
    </row>
    <row r="96" spans="1:23" x14ac:dyDescent="0.25">
      <c r="A96" s="184" t="s">
        <v>47</v>
      </c>
      <c r="B96" s="194"/>
      <c r="C96" s="191"/>
      <c r="D96" s="186"/>
      <c r="E96" s="192"/>
      <c r="F96" s="188"/>
      <c r="G96" s="6"/>
      <c r="H96" s="37"/>
      <c r="I96" s="22"/>
      <c r="J96" s="38"/>
      <c r="K96" s="20"/>
      <c r="L96" s="39"/>
    </row>
    <row r="97" spans="1:12" x14ac:dyDescent="0.25">
      <c r="A97" s="189">
        <v>331</v>
      </c>
      <c r="B97" s="190"/>
      <c r="C97" s="191"/>
      <c r="D97" s="186" t="s">
        <v>25</v>
      </c>
      <c r="E97" s="192"/>
      <c r="F97" s="188">
        <f t="shared" ref="F97:F122" si="2">B97*C97</f>
        <v>0</v>
      </c>
      <c r="G97" s="6"/>
      <c r="H97" s="37"/>
      <c r="I97" s="22"/>
      <c r="J97" s="38"/>
      <c r="K97" s="20"/>
      <c r="L97" s="39"/>
    </row>
    <row r="98" spans="1:12" x14ac:dyDescent="0.25">
      <c r="A98" s="189">
        <v>332</v>
      </c>
      <c r="B98" s="190"/>
      <c r="C98" s="191"/>
      <c r="D98" s="186" t="s">
        <v>25</v>
      </c>
      <c r="E98" s="192"/>
      <c r="F98" s="188">
        <f t="shared" si="2"/>
        <v>0</v>
      </c>
      <c r="G98" s="6"/>
      <c r="H98" s="37"/>
      <c r="I98" s="22"/>
      <c r="J98" s="38"/>
      <c r="K98" s="20"/>
      <c r="L98" s="39"/>
    </row>
    <row r="99" spans="1:12" x14ac:dyDescent="0.25">
      <c r="A99" s="189">
        <v>333</v>
      </c>
      <c r="B99" s="190"/>
      <c r="C99" s="191"/>
      <c r="D99" s="186" t="s">
        <v>25</v>
      </c>
      <c r="E99" s="192"/>
      <c r="F99" s="188">
        <f t="shared" si="2"/>
        <v>0</v>
      </c>
      <c r="G99" s="6"/>
      <c r="H99" s="37"/>
      <c r="I99" s="22"/>
      <c r="J99" s="38"/>
      <c r="K99" s="20"/>
      <c r="L99" s="39"/>
    </row>
    <row r="100" spans="1:12" x14ac:dyDescent="0.25">
      <c r="A100" s="189">
        <v>334</v>
      </c>
      <c r="B100" s="190"/>
      <c r="C100" s="191"/>
      <c r="D100" s="186" t="s">
        <v>25</v>
      </c>
      <c r="E100" s="192"/>
      <c r="F100" s="188">
        <f t="shared" si="2"/>
        <v>0</v>
      </c>
      <c r="G100" s="6"/>
      <c r="H100" s="37"/>
      <c r="I100" s="22"/>
      <c r="J100" s="38"/>
      <c r="K100" s="20"/>
      <c r="L100" s="39"/>
    </row>
    <row r="101" spans="1:12" x14ac:dyDescent="0.25">
      <c r="A101" s="193"/>
      <c r="B101" s="194"/>
      <c r="C101" s="191"/>
      <c r="D101" s="186"/>
      <c r="E101" s="192"/>
      <c r="F101" s="188"/>
      <c r="G101" s="6"/>
      <c r="H101" s="37"/>
      <c r="I101" s="22"/>
      <c r="J101" s="38"/>
      <c r="K101" s="20"/>
      <c r="L101" s="39"/>
    </row>
    <row r="102" spans="1:12" x14ac:dyDescent="0.25">
      <c r="A102" s="184" t="s">
        <v>48</v>
      </c>
      <c r="B102" s="194"/>
      <c r="C102" s="191"/>
      <c r="D102" s="186"/>
      <c r="E102" s="192"/>
      <c r="F102" s="188"/>
      <c r="G102" s="6"/>
      <c r="H102" s="37"/>
      <c r="I102" s="22"/>
      <c r="J102" s="38"/>
      <c r="K102" s="20"/>
      <c r="L102" s="39"/>
    </row>
    <row r="103" spans="1:12" x14ac:dyDescent="0.25">
      <c r="A103" s="189">
        <v>340</v>
      </c>
      <c r="B103" s="190"/>
      <c r="C103" s="191"/>
      <c r="D103" s="186" t="s">
        <v>25</v>
      </c>
      <c r="E103" s="187"/>
      <c r="F103" s="188">
        <f t="shared" si="2"/>
        <v>0</v>
      </c>
      <c r="G103" s="6"/>
      <c r="H103" s="37"/>
      <c r="I103" s="22"/>
      <c r="J103" s="38"/>
      <c r="K103" s="22"/>
      <c r="L103" s="39"/>
    </row>
    <row r="104" spans="1:12" x14ac:dyDescent="0.25">
      <c r="A104" s="189">
        <v>341</v>
      </c>
      <c r="B104" s="190"/>
      <c r="C104" s="191"/>
      <c r="D104" s="186" t="s">
        <v>25</v>
      </c>
      <c r="E104" s="187"/>
      <c r="F104" s="188">
        <f t="shared" si="2"/>
        <v>0</v>
      </c>
      <c r="G104" s="6"/>
      <c r="H104" s="37"/>
      <c r="I104" s="22"/>
      <c r="J104" s="38"/>
      <c r="K104" s="22"/>
      <c r="L104" s="39"/>
    </row>
    <row r="105" spans="1:12" x14ac:dyDescent="0.25">
      <c r="A105" s="189">
        <v>342</v>
      </c>
      <c r="B105" s="190"/>
      <c r="C105" s="191"/>
      <c r="D105" s="186" t="s">
        <v>25</v>
      </c>
      <c r="E105" s="187"/>
      <c r="F105" s="188">
        <f t="shared" si="2"/>
        <v>0</v>
      </c>
      <c r="G105" s="6"/>
      <c r="H105" s="37"/>
      <c r="I105" s="22"/>
      <c r="J105" s="38"/>
      <c r="K105" s="22"/>
      <c r="L105" s="39"/>
    </row>
    <row r="106" spans="1:12" x14ac:dyDescent="0.25">
      <c r="A106" s="202"/>
      <c r="B106" s="194"/>
      <c r="C106" s="191"/>
      <c r="D106" s="186"/>
      <c r="E106" s="187"/>
      <c r="F106" s="188"/>
      <c r="G106" s="6"/>
      <c r="H106" s="37"/>
      <c r="I106" s="22"/>
      <c r="J106" s="38"/>
      <c r="K106" s="22"/>
      <c r="L106" s="39"/>
    </row>
    <row r="107" spans="1:12" x14ac:dyDescent="0.25">
      <c r="A107" s="184" t="s">
        <v>49</v>
      </c>
      <c r="B107" s="194"/>
      <c r="C107" s="191"/>
      <c r="D107" s="186"/>
      <c r="E107" s="187"/>
      <c r="F107" s="188"/>
      <c r="G107" s="6"/>
      <c r="H107" s="37"/>
      <c r="I107" s="22"/>
      <c r="J107" s="38"/>
      <c r="K107" s="22"/>
      <c r="L107" s="39"/>
    </row>
    <row r="108" spans="1:12" x14ac:dyDescent="0.25">
      <c r="A108" s="189" t="s">
        <v>60</v>
      </c>
      <c r="B108" s="190"/>
      <c r="C108" s="191"/>
      <c r="D108" s="186" t="s">
        <v>25</v>
      </c>
      <c r="E108" s="187"/>
      <c r="F108" s="188">
        <f t="shared" si="2"/>
        <v>0</v>
      </c>
      <c r="G108" s="6"/>
      <c r="H108" s="37"/>
      <c r="I108" s="22"/>
      <c r="J108" s="38"/>
      <c r="K108" s="22"/>
      <c r="L108" s="39"/>
    </row>
    <row r="109" spans="1:12" x14ac:dyDescent="0.25">
      <c r="A109" s="189" t="s">
        <v>61</v>
      </c>
      <c r="B109" s="190"/>
      <c r="C109" s="191"/>
      <c r="D109" s="186" t="s">
        <v>25</v>
      </c>
      <c r="E109" s="187"/>
      <c r="F109" s="188">
        <f t="shared" si="2"/>
        <v>0</v>
      </c>
      <c r="G109" s="6"/>
      <c r="H109" s="37"/>
      <c r="I109" s="22"/>
      <c r="J109" s="38"/>
      <c r="K109" s="22"/>
      <c r="L109" s="39"/>
    </row>
    <row r="110" spans="1:12" x14ac:dyDescent="0.25">
      <c r="A110" s="189" t="s">
        <v>62</v>
      </c>
      <c r="B110" s="190"/>
      <c r="C110" s="191"/>
      <c r="D110" s="186" t="s">
        <v>25</v>
      </c>
      <c r="E110" s="187"/>
      <c r="F110" s="188">
        <f t="shared" si="2"/>
        <v>0</v>
      </c>
      <c r="G110" s="6"/>
      <c r="H110" s="37"/>
      <c r="I110" s="22"/>
      <c r="J110" s="38"/>
      <c r="K110" s="22"/>
      <c r="L110" s="39"/>
    </row>
    <row r="111" spans="1:12" x14ac:dyDescent="0.25">
      <c r="A111" s="202"/>
      <c r="B111" s="194"/>
      <c r="C111" s="191"/>
      <c r="D111" s="186"/>
      <c r="E111" s="192"/>
      <c r="F111" s="188"/>
      <c r="G111" s="6"/>
      <c r="H111" s="37"/>
      <c r="I111" s="22"/>
      <c r="J111" s="38"/>
      <c r="K111" s="20"/>
      <c r="L111" s="39"/>
    </row>
    <row r="112" spans="1:12" x14ac:dyDescent="0.25">
      <c r="A112" s="184" t="s">
        <v>4</v>
      </c>
      <c r="B112" s="194"/>
      <c r="C112" s="191"/>
      <c r="D112" s="186"/>
      <c r="E112" s="192"/>
      <c r="F112" s="188"/>
      <c r="G112" s="6"/>
      <c r="H112" s="37"/>
      <c r="I112" s="22"/>
      <c r="J112" s="38"/>
      <c r="K112" s="20"/>
      <c r="L112" s="39"/>
    </row>
    <row r="113" spans="1:12" x14ac:dyDescent="0.25">
      <c r="A113" s="189" t="s">
        <v>59</v>
      </c>
      <c r="B113" s="190"/>
      <c r="C113" s="191"/>
      <c r="D113" s="186" t="s">
        <v>5</v>
      </c>
      <c r="E113" s="187"/>
      <c r="F113" s="188">
        <f t="shared" si="2"/>
        <v>0</v>
      </c>
      <c r="G113" s="6"/>
      <c r="H113" s="37"/>
      <c r="I113" s="22"/>
      <c r="J113" s="38"/>
      <c r="K113" s="22"/>
      <c r="L113" s="39"/>
    </row>
    <row r="114" spans="1:12" x14ac:dyDescent="0.25">
      <c r="A114" s="189" t="s">
        <v>50</v>
      </c>
      <c r="B114" s="190"/>
      <c r="C114" s="191"/>
      <c r="D114" s="186" t="s">
        <v>25</v>
      </c>
      <c r="E114" s="203"/>
      <c r="F114" s="188">
        <f t="shared" si="2"/>
        <v>0</v>
      </c>
      <c r="G114" s="6"/>
      <c r="H114" s="37"/>
      <c r="I114" s="22"/>
      <c r="J114" s="38"/>
      <c r="K114" s="22"/>
      <c r="L114" s="39"/>
    </row>
    <row r="115" spans="1:12" x14ac:dyDescent="0.25">
      <c r="A115" s="189" t="s">
        <v>51</v>
      </c>
      <c r="B115" s="190"/>
      <c r="C115" s="191"/>
      <c r="D115" s="186" t="s">
        <v>25</v>
      </c>
      <c r="E115" s="203"/>
      <c r="F115" s="188">
        <f t="shared" si="2"/>
        <v>0</v>
      </c>
      <c r="G115" s="6"/>
      <c r="H115" s="37"/>
      <c r="I115" s="22"/>
      <c r="J115" s="38"/>
      <c r="K115" s="22"/>
      <c r="L115" s="39"/>
    </row>
    <row r="116" spans="1:12" x14ac:dyDescent="0.25">
      <c r="A116" s="189" t="s">
        <v>52</v>
      </c>
      <c r="B116" s="190"/>
      <c r="C116" s="191"/>
      <c r="D116" s="186" t="s">
        <v>131</v>
      </c>
      <c r="E116" s="203"/>
      <c r="F116" s="188">
        <f t="shared" si="2"/>
        <v>0</v>
      </c>
      <c r="G116" s="6"/>
      <c r="H116" s="37"/>
      <c r="I116" s="22"/>
      <c r="J116" s="38"/>
      <c r="K116" s="22"/>
      <c r="L116" s="39"/>
    </row>
    <row r="117" spans="1:12" x14ac:dyDescent="0.25">
      <c r="A117" s="189" t="s">
        <v>53</v>
      </c>
      <c r="B117" s="190"/>
      <c r="C117" s="191"/>
      <c r="D117" s="186" t="s">
        <v>132</v>
      </c>
      <c r="E117" s="203"/>
      <c r="F117" s="188">
        <f t="shared" si="2"/>
        <v>0</v>
      </c>
      <c r="G117" s="6"/>
      <c r="H117" s="37"/>
      <c r="I117" s="22"/>
      <c r="J117" s="38"/>
      <c r="K117" s="22"/>
      <c r="L117" s="39"/>
    </row>
    <row r="118" spans="1:12" x14ac:dyDescent="0.25">
      <c r="A118" s="189" t="s">
        <v>54</v>
      </c>
      <c r="B118" s="190"/>
      <c r="C118" s="191"/>
      <c r="D118" s="186" t="s">
        <v>131</v>
      </c>
      <c r="E118" s="203"/>
      <c r="F118" s="188">
        <f t="shared" si="2"/>
        <v>0</v>
      </c>
      <c r="G118" s="6"/>
      <c r="H118" s="37"/>
      <c r="I118" s="22"/>
      <c r="J118" s="38"/>
      <c r="K118" s="22"/>
      <c r="L118" s="39"/>
    </row>
    <row r="119" spans="1:12" x14ac:dyDescent="0.25">
      <c r="A119" s="189" t="s">
        <v>55</v>
      </c>
      <c r="B119" s="190"/>
      <c r="C119" s="190"/>
      <c r="D119" s="186" t="s">
        <v>25</v>
      </c>
      <c r="E119" s="203"/>
      <c r="F119" s="188">
        <f t="shared" si="2"/>
        <v>0</v>
      </c>
      <c r="G119" s="6"/>
      <c r="H119" s="37"/>
      <c r="I119" s="22"/>
      <c r="J119" s="38"/>
      <c r="K119" s="22"/>
      <c r="L119" s="39"/>
    </row>
    <row r="120" spans="1:12" x14ac:dyDescent="0.25">
      <c r="A120" s="189" t="s">
        <v>56</v>
      </c>
      <c r="B120" s="190"/>
      <c r="C120" s="190"/>
      <c r="D120" s="186" t="s">
        <v>25</v>
      </c>
      <c r="E120" s="187"/>
      <c r="F120" s="188">
        <f t="shared" si="2"/>
        <v>0</v>
      </c>
      <c r="G120" s="6"/>
      <c r="H120" s="37"/>
      <c r="I120" s="22"/>
      <c r="J120" s="38"/>
      <c r="K120" s="22"/>
      <c r="L120" s="39"/>
    </row>
    <row r="121" spans="1:12" x14ac:dyDescent="0.25">
      <c r="A121" s="189" t="s">
        <v>57</v>
      </c>
      <c r="B121" s="190"/>
      <c r="C121" s="190"/>
      <c r="D121" s="186" t="s">
        <v>133</v>
      </c>
      <c r="E121" s="203"/>
      <c r="F121" s="188">
        <f t="shared" si="2"/>
        <v>0</v>
      </c>
      <c r="G121" s="6"/>
      <c r="H121" s="37"/>
      <c r="I121" s="22"/>
      <c r="J121" s="38"/>
      <c r="K121" s="22"/>
      <c r="L121" s="39"/>
    </row>
    <row r="122" spans="1:12" x14ac:dyDescent="0.25">
      <c r="A122" s="189" t="s">
        <v>58</v>
      </c>
      <c r="B122" s="190"/>
      <c r="C122" s="190"/>
      <c r="D122" s="186" t="s">
        <v>25</v>
      </c>
      <c r="E122" s="203"/>
      <c r="F122" s="188">
        <f t="shared" si="2"/>
        <v>0</v>
      </c>
      <c r="G122" s="6"/>
      <c r="H122" s="37"/>
      <c r="I122" s="22"/>
      <c r="J122" s="38"/>
      <c r="K122" s="22"/>
      <c r="L122" s="39"/>
    </row>
    <row r="123" spans="1:12" x14ac:dyDescent="0.25">
      <c r="A123" s="204" t="s">
        <v>149</v>
      </c>
      <c r="B123" s="190"/>
      <c r="C123" s="205"/>
      <c r="D123" s="186" t="s">
        <v>25</v>
      </c>
      <c r="E123" s="206"/>
      <c r="F123" s="207">
        <f>C123</f>
        <v>0</v>
      </c>
      <c r="G123" s="6"/>
      <c r="H123" s="37"/>
      <c r="I123" s="22"/>
      <c r="J123" s="38"/>
      <c r="K123" s="22"/>
      <c r="L123" s="39"/>
    </row>
    <row r="124" spans="1:12" x14ac:dyDescent="0.25">
      <c r="A124" s="44"/>
      <c r="B124" s="39"/>
      <c r="C124" s="229" t="s">
        <v>33</v>
      </c>
      <c r="D124" s="229"/>
      <c r="E124" s="229"/>
      <c r="F124" s="248">
        <f>B40</f>
        <v>0</v>
      </c>
      <c r="G124" s="45" t="s">
        <v>6</v>
      </c>
      <c r="H124" s="37"/>
      <c r="I124" s="22"/>
      <c r="J124" s="38"/>
      <c r="K124" s="22"/>
      <c r="L124" s="39"/>
    </row>
    <row r="125" spans="1:12" x14ac:dyDescent="0.25">
      <c r="A125" s="44"/>
      <c r="B125" s="39"/>
      <c r="C125" s="44"/>
      <c r="D125" s="44"/>
      <c r="E125" s="44"/>
      <c r="F125" s="46"/>
      <c r="G125" s="45"/>
      <c r="H125" s="37"/>
      <c r="I125" s="22"/>
      <c r="J125" s="38"/>
      <c r="K125" s="22"/>
      <c r="L125" s="39"/>
    </row>
    <row r="126" spans="1:12" x14ac:dyDescent="0.2">
      <c r="A126" s="174" t="s">
        <v>43</v>
      </c>
      <c r="B126" s="175"/>
      <c r="C126" s="175"/>
      <c r="D126" s="175"/>
      <c r="E126" s="175"/>
      <c r="F126" s="176"/>
      <c r="G126" s="6"/>
      <c r="H126" s="47"/>
      <c r="I126" s="48"/>
      <c r="J126" s="49"/>
    </row>
    <row r="127" spans="1:12" x14ac:dyDescent="0.25">
      <c r="A127" s="50" t="s">
        <v>36</v>
      </c>
      <c r="B127" s="1" t="s">
        <v>138</v>
      </c>
      <c r="C127" s="51"/>
      <c r="D127" s="52"/>
      <c r="E127" s="53" t="s">
        <v>35</v>
      </c>
      <c r="F127" s="54">
        <f>IF(B127="Y",0.05*F124,0)</f>
        <v>0</v>
      </c>
      <c r="G127" s="45" t="s">
        <v>7</v>
      </c>
      <c r="H127" s="47"/>
      <c r="I127" s="48"/>
      <c r="J127" s="49"/>
    </row>
    <row r="128" spans="1:12" x14ac:dyDescent="0.25">
      <c r="A128" s="55" t="s">
        <v>32</v>
      </c>
      <c r="C128" s="51"/>
      <c r="D128" s="22"/>
      <c r="E128" s="53" t="s">
        <v>37</v>
      </c>
      <c r="F128" s="43">
        <f>0.15*(F124+F127)</f>
        <v>0</v>
      </c>
      <c r="G128" s="45" t="s">
        <v>19</v>
      </c>
      <c r="H128" s="57"/>
      <c r="I128" s="48"/>
      <c r="J128" s="49"/>
    </row>
    <row r="129" spans="1:12" x14ac:dyDescent="0.25">
      <c r="A129" s="58"/>
      <c r="B129" s="59"/>
      <c r="C129" s="22"/>
      <c r="D129" s="22"/>
      <c r="E129" s="53" t="s">
        <v>39</v>
      </c>
      <c r="F129" s="43">
        <f>0.12*(F124+F127+F128)</f>
        <v>0</v>
      </c>
      <c r="G129" s="45" t="s">
        <v>9</v>
      </c>
      <c r="H129" s="47"/>
      <c r="I129" s="48"/>
      <c r="J129" s="49"/>
    </row>
    <row r="130" spans="1:12" x14ac:dyDescent="0.25">
      <c r="A130" s="60"/>
      <c r="B130" s="21"/>
      <c r="C130" s="22"/>
      <c r="D130" s="22"/>
      <c r="E130" s="53" t="s">
        <v>38</v>
      </c>
      <c r="F130" s="43">
        <f>SUM(F124,F127:F129)</f>
        <v>0</v>
      </c>
      <c r="G130" s="45" t="s">
        <v>8</v>
      </c>
      <c r="H130" s="47"/>
      <c r="I130" s="48"/>
      <c r="J130" s="49"/>
    </row>
    <row r="131" spans="1:12" x14ac:dyDescent="0.25">
      <c r="A131" s="61"/>
      <c r="B131" s="59"/>
      <c r="C131" s="22"/>
      <c r="D131" s="22"/>
      <c r="E131" s="44" t="s">
        <v>136</v>
      </c>
      <c r="F131" s="249">
        <f>B46</f>
        <v>1561</v>
      </c>
      <c r="G131" s="45" t="s">
        <v>10</v>
      </c>
      <c r="H131" s="47"/>
      <c r="I131" s="48"/>
      <c r="J131" s="49"/>
      <c r="L131" s="62"/>
    </row>
    <row r="132" spans="1:12" x14ac:dyDescent="0.25">
      <c r="A132" s="63"/>
      <c r="B132" s="64"/>
      <c r="C132" s="65"/>
      <c r="D132" s="65"/>
      <c r="E132" s="66" t="s">
        <v>63</v>
      </c>
      <c r="F132" s="67">
        <f>+F130+F131</f>
        <v>1561</v>
      </c>
      <c r="G132" s="45" t="s">
        <v>11</v>
      </c>
      <c r="H132" s="47"/>
      <c r="I132" s="48"/>
      <c r="J132" s="49"/>
    </row>
    <row r="133" spans="1:12" x14ac:dyDescent="0.25">
      <c r="A133" s="3"/>
      <c r="B133" s="8"/>
      <c r="C133" s="5"/>
      <c r="D133" s="14"/>
      <c r="E133" s="68"/>
      <c r="F133" s="69"/>
      <c r="G133" s="6"/>
      <c r="H133" s="47"/>
      <c r="I133" s="48"/>
      <c r="J133" s="49"/>
    </row>
    <row r="134" spans="1:12" x14ac:dyDescent="0.25">
      <c r="A134" s="20"/>
      <c r="B134" s="21"/>
      <c r="C134" s="22"/>
      <c r="D134" s="22"/>
      <c r="E134" s="70"/>
      <c r="F134" s="20"/>
      <c r="G134" s="6"/>
      <c r="H134" s="71"/>
      <c r="I134" s="72"/>
      <c r="J134" s="72"/>
    </row>
    <row r="135" spans="1:12" x14ac:dyDescent="0.2">
      <c r="A135" s="222" t="s">
        <v>16</v>
      </c>
      <c r="B135" s="223"/>
      <c r="C135" s="223"/>
      <c r="D135" s="223"/>
      <c r="E135" s="223"/>
      <c r="F135" s="224"/>
      <c r="G135" s="6"/>
      <c r="H135" s="71"/>
      <c r="I135" s="72"/>
      <c r="J135" s="72"/>
    </row>
    <row r="136" spans="1:12" ht="13.5" customHeight="1" x14ac:dyDescent="0.25">
      <c r="A136" s="73"/>
      <c r="B136" s="39"/>
      <c r="C136" s="39"/>
      <c r="D136" s="39"/>
      <c r="E136" s="165"/>
      <c r="F136" s="74"/>
      <c r="G136" s="45" t="s">
        <v>135</v>
      </c>
      <c r="H136" s="71"/>
      <c r="I136" s="72"/>
      <c r="J136" s="72"/>
    </row>
    <row r="137" spans="1:12" ht="14.25" x14ac:dyDescent="0.25">
      <c r="A137" s="63"/>
      <c r="B137" s="64"/>
      <c r="C137" s="65"/>
      <c r="D137" s="75"/>
      <c r="E137" s="76" t="s">
        <v>134</v>
      </c>
      <c r="F137" s="212">
        <f>Sheet1!A20</f>
        <v>1561</v>
      </c>
      <c r="G137" s="45" t="s">
        <v>12</v>
      </c>
      <c r="H137" s="71"/>
      <c r="I137" s="72"/>
      <c r="J137" s="72"/>
    </row>
    <row r="138" spans="1:12" ht="13.5" x14ac:dyDescent="0.25">
      <c r="A138" s="77" t="s">
        <v>85</v>
      </c>
      <c r="B138" s="39"/>
      <c r="C138" s="39"/>
      <c r="D138" s="39"/>
      <c r="E138" s="20"/>
      <c r="F138" s="20"/>
      <c r="G138" s="211"/>
      <c r="H138" s="71"/>
      <c r="I138" s="72"/>
      <c r="J138" s="72"/>
    </row>
    <row r="139" spans="1:12" ht="12" customHeight="1" x14ac:dyDescent="0.25">
      <c r="A139" s="39"/>
      <c r="B139" s="78"/>
      <c r="C139" s="52"/>
      <c r="D139" s="52"/>
      <c r="E139" s="39"/>
      <c r="F139" s="39"/>
      <c r="H139" s="72"/>
      <c r="I139" s="72"/>
      <c r="J139" s="72"/>
    </row>
    <row r="140" spans="1:12" hidden="1" x14ac:dyDescent="0.25">
      <c r="A140" s="39"/>
      <c r="B140" s="78"/>
      <c r="C140" s="52"/>
      <c r="D140" s="52"/>
      <c r="E140" s="39"/>
      <c r="F140" s="39"/>
      <c r="H140" s="72"/>
      <c r="I140" s="72"/>
      <c r="J140" s="72"/>
    </row>
    <row r="141" spans="1:12" hidden="1" x14ac:dyDescent="0.25">
      <c r="A141" s="39"/>
      <c r="B141" s="78"/>
      <c r="C141" s="52"/>
      <c r="D141" s="52"/>
      <c r="E141" s="39"/>
      <c r="F141" s="39"/>
      <c r="H141" s="72"/>
      <c r="I141" s="72"/>
      <c r="J141" s="72"/>
    </row>
    <row r="142" spans="1:12" hidden="1" x14ac:dyDescent="0.25">
      <c r="A142" s="219"/>
      <c r="B142" s="220"/>
      <c r="C142" s="220"/>
      <c r="D142" s="220"/>
      <c r="E142" s="220"/>
      <c r="F142" s="221"/>
      <c r="G142" s="80"/>
      <c r="H142" s="72"/>
      <c r="I142" s="72"/>
      <c r="J142" s="72"/>
    </row>
    <row r="143" spans="1:12" hidden="1" x14ac:dyDescent="0.25">
      <c r="A143" s="219" t="s">
        <v>99</v>
      </c>
      <c r="B143" s="220"/>
      <c r="C143" s="220"/>
      <c r="D143" s="220"/>
      <c r="E143" s="220"/>
      <c r="F143" s="221"/>
      <c r="G143" s="80"/>
      <c r="H143" s="72"/>
      <c r="I143" s="72"/>
      <c r="J143" s="72"/>
    </row>
    <row r="144" spans="1:12" hidden="1" x14ac:dyDescent="0.25">
      <c r="A144" s="81" t="s">
        <v>86</v>
      </c>
      <c r="B144" s="228" t="s">
        <v>87</v>
      </c>
      <c r="C144" s="228"/>
      <c r="D144" s="52"/>
      <c r="E144" s="52"/>
      <c r="F144" s="82"/>
      <c r="G144" s="80"/>
      <c r="H144" s="72"/>
      <c r="I144" s="72"/>
      <c r="J144" s="72"/>
    </row>
    <row r="145" spans="1:10" hidden="1" x14ac:dyDescent="0.25">
      <c r="A145" s="83" t="s">
        <v>123</v>
      </c>
      <c r="B145" s="109">
        <v>670</v>
      </c>
      <c r="C145" s="85"/>
      <c r="D145" s="86"/>
      <c r="E145" s="87"/>
      <c r="F145" s="84"/>
      <c r="G145" s="80"/>
      <c r="H145" s="72"/>
      <c r="I145" s="72"/>
      <c r="J145" s="72"/>
    </row>
    <row r="146" spans="1:10" hidden="1" x14ac:dyDescent="0.25">
      <c r="A146" s="83" t="s">
        <v>124</v>
      </c>
      <c r="B146" s="109">
        <v>670</v>
      </c>
      <c r="C146" s="85" t="s">
        <v>30</v>
      </c>
      <c r="D146" s="88">
        <v>8.9</v>
      </c>
      <c r="E146" s="87" t="s">
        <v>107</v>
      </c>
      <c r="F146" s="89">
        <v>25000</v>
      </c>
      <c r="G146" s="80"/>
      <c r="H146" s="72"/>
      <c r="I146" s="71"/>
      <c r="J146" s="72"/>
    </row>
    <row r="147" spans="1:10" hidden="1" x14ac:dyDescent="0.25">
      <c r="A147" s="91" t="s">
        <v>125</v>
      </c>
      <c r="B147" s="110">
        <v>1340</v>
      </c>
      <c r="C147" s="92" t="s">
        <v>30</v>
      </c>
      <c r="D147" s="93">
        <v>6.75</v>
      </c>
      <c r="E147" s="94" t="s">
        <v>107</v>
      </c>
      <c r="F147" s="95">
        <v>100000</v>
      </c>
      <c r="G147" s="90"/>
      <c r="H147" s="72"/>
      <c r="I147" s="72"/>
      <c r="J147" s="72"/>
    </row>
    <row r="148" spans="1:10" hidden="1" x14ac:dyDescent="0.25">
      <c r="A148" s="77" t="s">
        <v>100</v>
      </c>
      <c r="B148" s="21"/>
      <c r="C148" s="22"/>
      <c r="D148" s="22"/>
      <c r="E148" s="20"/>
      <c r="F148" s="151"/>
      <c r="G148" s="150"/>
      <c r="H148" s="72"/>
      <c r="I148" s="72"/>
      <c r="J148" s="72"/>
    </row>
    <row r="149" spans="1:10" x14ac:dyDescent="0.25">
      <c r="G149" s="6"/>
      <c r="H149" s="71"/>
      <c r="I149" s="72"/>
      <c r="J149" s="72"/>
    </row>
    <row r="150" spans="1:10" x14ac:dyDescent="0.25">
      <c r="A150" s="215" t="s">
        <v>139</v>
      </c>
      <c r="B150" s="216"/>
      <c r="C150" s="216"/>
      <c r="D150" s="216"/>
      <c r="E150" s="216"/>
      <c r="F150" s="217"/>
      <c r="G150" s="6"/>
      <c r="H150" s="71"/>
      <c r="I150" s="72"/>
      <c r="J150" s="72"/>
    </row>
    <row r="151" spans="1:10" x14ac:dyDescent="0.25">
      <c r="A151" s="170" t="s">
        <v>122</v>
      </c>
      <c r="B151" s="213" t="s">
        <v>88</v>
      </c>
      <c r="C151" s="213"/>
      <c r="D151" s="213"/>
      <c r="E151" s="213"/>
      <c r="F151" s="214"/>
      <c r="G151" s="16"/>
      <c r="H151" s="71"/>
      <c r="I151" s="72"/>
      <c r="J151" s="72"/>
    </row>
    <row r="152" spans="1:10" x14ac:dyDescent="0.25">
      <c r="A152" s="171" t="s">
        <v>123</v>
      </c>
      <c r="B152" s="149">
        <v>7.4999999999999997E-2</v>
      </c>
      <c r="C152" s="52" t="s">
        <v>101</v>
      </c>
      <c r="D152" s="52"/>
      <c r="E152" s="52"/>
      <c r="F152" s="96"/>
      <c r="G152" s="16"/>
      <c r="H152" s="71"/>
      <c r="I152" s="72"/>
      <c r="J152" s="72"/>
    </row>
    <row r="153" spans="1:10" x14ac:dyDescent="0.25">
      <c r="A153" s="171" t="s">
        <v>124</v>
      </c>
      <c r="B153" s="109">
        <f>Sheet1!C25</f>
        <v>2263</v>
      </c>
      <c r="C153" s="85" t="s">
        <v>30</v>
      </c>
      <c r="D153" s="98">
        <v>2.5000000000000001E-2</v>
      </c>
      <c r="E153" s="99" t="s">
        <v>102</v>
      </c>
      <c r="F153" s="89">
        <v>25000</v>
      </c>
      <c r="G153" s="16"/>
      <c r="H153" s="97"/>
      <c r="I153" s="72"/>
      <c r="J153" s="72"/>
    </row>
    <row r="154" spans="1:10" x14ac:dyDescent="0.25">
      <c r="A154" s="172" t="s">
        <v>137</v>
      </c>
      <c r="B154" s="110">
        <f>Sheet1!C26</f>
        <v>4530</v>
      </c>
      <c r="C154" s="92" t="s">
        <v>30</v>
      </c>
      <c r="D154" s="168">
        <v>0.02</v>
      </c>
      <c r="E154" s="169" t="s">
        <v>102</v>
      </c>
      <c r="F154" s="95">
        <v>100000</v>
      </c>
      <c r="G154" s="16"/>
      <c r="H154" s="100"/>
      <c r="I154" s="101"/>
      <c r="J154" s="102"/>
    </row>
    <row r="155" spans="1:10" x14ac:dyDescent="0.25">
      <c r="A155" s="104" t="s">
        <v>103</v>
      </c>
      <c r="B155" s="4"/>
      <c r="C155" s="5"/>
      <c r="D155" s="5"/>
      <c r="E155" s="3"/>
      <c r="F155" s="3"/>
      <c r="G155" s="16"/>
      <c r="H155" s="71"/>
      <c r="I155" s="72"/>
      <c r="J155" s="103"/>
    </row>
    <row r="156" spans="1:10" x14ac:dyDescent="0.25">
      <c r="A156" s="104" t="s">
        <v>126</v>
      </c>
      <c r="B156" s="4"/>
      <c r="C156" s="5"/>
      <c r="D156" s="5"/>
      <c r="E156" s="3"/>
      <c r="F156" s="3"/>
      <c r="G156" s="16"/>
      <c r="H156" s="71"/>
      <c r="I156" s="72"/>
      <c r="J156" s="72"/>
    </row>
    <row r="158" spans="1:10" x14ac:dyDescent="0.25">
      <c r="A158" s="215"/>
      <c r="B158" s="216"/>
      <c r="C158" s="216"/>
      <c r="D158" s="216"/>
      <c r="E158" s="216"/>
      <c r="F158" s="217"/>
    </row>
    <row r="159" spans="1:10" x14ac:dyDescent="0.25">
      <c r="A159" s="170"/>
      <c r="B159" s="213"/>
      <c r="C159" s="213"/>
      <c r="D159" s="213"/>
      <c r="E159" s="213"/>
      <c r="F159" s="214"/>
    </row>
    <row r="160" spans="1:10" x14ac:dyDescent="0.25">
      <c r="A160" s="171"/>
      <c r="B160" s="109"/>
      <c r="C160" s="52"/>
      <c r="D160" s="52"/>
      <c r="E160" s="52"/>
      <c r="F160" s="96"/>
    </row>
    <row r="161" spans="1:6" x14ac:dyDescent="0.25">
      <c r="A161" s="171"/>
      <c r="B161" s="109"/>
      <c r="C161" s="85"/>
      <c r="D161" s="85"/>
      <c r="E161" s="99"/>
      <c r="F161" s="89"/>
    </row>
    <row r="162" spans="1:6" x14ac:dyDescent="0.25">
      <c r="A162" s="172"/>
      <c r="B162" s="110"/>
      <c r="C162" s="92"/>
      <c r="D162" s="92"/>
      <c r="E162" s="169"/>
      <c r="F162" s="95"/>
    </row>
    <row r="163" spans="1:6" x14ac:dyDescent="0.25">
      <c r="A163" s="3"/>
      <c r="B163" s="8"/>
      <c r="C163" s="5"/>
      <c r="D163" s="5"/>
      <c r="E163" s="3"/>
      <c r="F163" s="3"/>
    </row>
    <row r="164" spans="1:6" x14ac:dyDescent="0.25">
      <c r="A164" s="178" t="s">
        <v>104</v>
      </c>
      <c r="B164" s="108">
        <f>Sheet1!D43</f>
        <v>284</v>
      </c>
      <c r="C164" s="5"/>
      <c r="D164" s="5"/>
      <c r="E164" s="3"/>
      <c r="F164" s="3"/>
    </row>
    <row r="165" spans="1:6" x14ac:dyDescent="0.25">
      <c r="A165" s="177" t="s">
        <v>105</v>
      </c>
      <c r="B165" s="108">
        <f>Sheet1!D44</f>
        <v>56</v>
      </c>
      <c r="C165" s="5"/>
      <c r="D165" s="5"/>
      <c r="E165" s="3"/>
      <c r="F165" s="3"/>
    </row>
    <row r="166" spans="1:6" x14ac:dyDescent="0.25">
      <c r="B166" s="7"/>
      <c r="C166" s="5"/>
      <c r="D166" s="5"/>
      <c r="E166" s="3"/>
      <c r="F166" s="3"/>
    </row>
    <row r="167" spans="1:6" x14ac:dyDescent="0.25">
      <c r="B167" s="7"/>
      <c r="C167" s="5"/>
      <c r="D167" s="5"/>
      <c r="E167" s="3"/>
      <c r="F167" s="3"/>
    </row>
  </sheetData>
  <sheetProtection algorithmName="SHA-512" hashValue="TbnCSwm1eG3xLnp4WmZf6b3shPNR7ylcJXh7SuRX55sd0Ldi8muI1vDxCf1q+9BRJHz5qmZ9fH+boHPxZnNohg==" saltValue="g0tB2ny4D8BdoNIrVE/mFA==" spinCount="100000" sheet="1" selectLockedCells="1"/>
  <mergeCells count="25">
    <mergeCell ref="A2:F2"/>
    <mergeCell ref="A3:F3"/>
    <mergeCell ref="A4:F4"/>
    <mergeCell ref="A5:F5"/>
    <mergeCell ref="B53:C53"/>
    <mergeCell ref="B47:C47"/>
    <mergeCell ref="B43:C43"/>
    <mergeCell ref="B48:C48"/>
    <mergeCell ref="B40:C40"/>
    <mergeCell ref="B46:C46"/>
    <mergeCell ref="B44:C44"/>
    <mergeCell ref="E8:F9"/>
    <mergeCell ref="B151:F151"/>
    <mergeCell ref="A150:F150"/>
    <mergeCell ref="A158:F158"/>
    <mergeCell ref="B159:F159"/>
    <mergeCell ref="B54:C54"/>
    <mergeCell ref="A142:F142"/>
    <mergeCell ref="A135:F135"/>
    <mergeCell ref="B55:C55"/>
    <mergeCell ref="C62:E62"/>
    <mergeCell ref="B144:C144"/>
    <mergeCell ref="A143:F143"/>
    <mergeCell ref="C124:E124"/>
    <mergeCell ref="A61:F61"/>
  </mergeCells>
  <conditionalFormatting sqref="B43:C43">
    <cfRule type="expression" dxfId="5" priority="6">
      <formula>$B$40=0</formula>
    </cfRule>
  </conditionalFormatting>
  <conditionalFormatting sqref="B44:C44">
    <cfRule type="expression" dxfId="4" priority="5">
      <formula>$B$40=0</formula>
    </cfRule>
  </conditionalFormatting>
  <conditionalFormatting sqref="B46:C50">
    <cfRule type="expression" dxfId="3" priority="4">
      <formula>$B$40=0</formula>
    </cfRule>
  </conditionalFormatting>
  <conditionalFormatting sqref="B53:C55">
    <cfRule type="expression" dxfId="2" priority="3">
      <formula>$B$40=0</formula>
    </cfRule>
  </conditionalFormatting>
  <conditionalFormatting sqref="F131:F132">
    <cfRule type="expression" dxfId="1" priority="2">
      <formula>$B$40=0</formula>
    </cfRule>
  </conditionalFormatting>
  <conditionalFormatting sqref="F137">
    <cfRule type="expression" dxfId="0" priority="1">
      <formula>$B$40=0</formula>
    </cfRule>
  </conditionalFormatting>
  <dataValidations count="1">
    <dataValidation type="list" allowBlank="1" showInputMessage="1" showErrorMessage="1" sqref="B127" xr:uid="{00000000-0002-0000-0000-000000000000}">
      <formula1>"Y,N"</formula1>
    </dataValidation>
  </dataValidations>
  <printOptions horizontalCentered="1"/>
  <pageMargins left="0.25" right="0.25" top="0.5" bottom="0.65" header="0.23" footer="0.17"/>
  <pageSetup scale="89" fitToHeight="0" orientation="portrait" r:id="rId1"/>
  <headerFooter>
    <oddFooter>&amp;L&amp;Z&amp;F&amp;RPage &amp;P of &amp;N</oddFooter>
  </headerFooter>
  <ignoredErrors>
    <ignoredError sqref="C44 C46 C43 B53" unlockedFormula="1"/>
    <ignoredError sqref="B46 B43:B44 B55" evalError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zoomScale="115" zoomScaleNormal="115" workbookViewId="0">
      <selection activeCell="H28" sqref="H28"/>
    </sheetView>
  </sheetViews>
  <sheetFormatPr defaultRowHeight="15" x14ac:dyDescent="0.25"/>
  <cols>
    <col min="1" max="1" width="17" customWidth="1"/>
    <col min="2" max="6" width="12.7109375" customWidth="1"/>
    <col min="12" max="12" width="13.42578125" customWidth="1"/>
    <col min="15" max="15" width="10.140625" customWidth="1"/>
  </cols>
  <sheetData>
    <row r="1" spans="1:10" ht="15.75" thickBot="1" x14ac:dyDescent="0.3"/>
    <row r="2" spans="1:10" ht="16.5" thickTop="1" thickBot="1" x14ac:dyDescent="0.3">
      <c r="A2" s="243" t="s">
        <v>108</v>
      </c>
      <c r="B2" s="244"/>
      <c r="C2" s="244"/>
      <c r="D2" s="244"/>
      <c r="E2" s="244"/>
      <c r="F2" s="245"/>
      <c r="I2" s="247" t="s">
        <v>144</v>
      </c>
      <c r="J2" s="247"/>
    </row>
    <row r="3" spans="1:10" ht="15.75" thickTop="1" x14ac:dyDescent="0.25">
      <c r="A3" s="111" t="s">
        <v>109</v>
      </c>
      <c r="B3" s="112" t="s">
        <v>109</v>
      </c>
      <c r="C3" s="113" t="s">
        <v>110</v>
      </c>
      <c r="D3" s="113" t="s">
        <v>111</v>
      </c>
      <c r="E3" s="112" t="s">
        <v>112</v>
      </c>
      <c r="F3" s="114" t="s">
        <v>113</v>
      </c>
      <c r="I3" s="179">
        <v>4.9299999999999997E-2</v>
      </c>
      <c r="J3" s="180"/>
    </row>
    <row r="4" spans="1:10" x14ac:dyDescent="0.25">
      <c r="A4" s="115">
        <v>1</v>
      </c>
      <c r="B4" s="116">
        <v>25000</v>
      </c>
      <c r="C4" s="117">
        <v>698</v>
      </c>
      <c r="D4" s="118"/>
      <c r="E4" s="119"/>
      <c r="F4" s="120"/>
    </row>
    <row r="5" spans="1:10" x14ac:dyDescent="0.25">
      <c r="A5" s="121">
        <v>25000.01</v>
      </c>
      <c r="B5" s="116">
        <v>100000</v>
      </c>
      <c r="C5" s="117">
        <v>698</v>
      </c>
      <c r="D5" s="122">
        <v>9.3000000000000007</v>
      </c>
      <c r="E5" s="123">
        <v>1000</v>
      </c>
      <c r="F5" s="120">
        <v>25000</v>
      </c>
    </row>
    <row r="6" spans="1:10" x14ac:dyDescent="0.25">
      <c r="A6" s="124">
        <v>100000.01</v>
      </c>
      <c r="B6" s="125"/>
      <c r="C6" s="126">
        <v>1397</v>
      </c>
      <c r="D6" s="122">
        <v>7.06</v>
      </c>
      <c r="E6" s="127">
        <v>1000</v>
      </c>
      <c r="F6" s="128">
        <v>100000</v>
      </c>
    </row>
    <row r="7" spans="1:10" x14ac:dyDescent="0.25">
      <c r="A7" s="124"/>
      <c r="B7" s="125"/>
      <c r="C7" s="126"/>
      <c r="D7" s="122"/>
      <c r="E7" s="127"/>
      <c r="F7" s="128"/>
    </row>
    <row r="8" spans="1:10" x14ac:dyDescent="0.25">
      <c r="A8" s="124"/>
      <c r="B8" s="125"/>
      <c r="C8" s="126"/>
      <c r="D8" s="122"/>
      <c r="E8" s="127"/>
      <c r="F8" s="129"/>
    </row>
    <row r="9" spans="1:10" x14ac:dyDescent="0.25">
      <c r="A9" s="124"/>
      <c r="B9" s="125"/>
      <c r="C9" s="126"/>
      <c r="D9" s="122"/>
      <c r="E9" s="127"/>
      <c r="F9" s="129"/>
    </row>
    <row r="10" spans="1:10" x14ac:dyDescent="0.25">
      <c r="A10" s="124"/>
      <c r="B10" s="125"/>
      <c r="C10" s="126"/>
      <c r="D10" s="122"/>
      <c r="E10" s="127"/>
      <c r="F10" s="129"/>
    </row>
    <row r="11" spans="1:10" ht="15.75" thickBot="1" x14ac:dyDescent="0.3">
      <c r="A11" s="130"/>
      <c r="B11" s="131"/>
      <c r="C11" s="132"/>
      <c r="D11" s="133"/>
      <c r="E11" s="134"/>
      <c r="F11" s="135"/>
    </row>
    <row r="12" spans="1:10" ht="15.75" thickTop="1" x14ac:dyDescent="0.25">
      <c r="A12" s="136"/>
      <c r="B12" s="136"/>
      <c r="C12" s="136"/>
      <c r="D12" s="136"/>
      <c r="E12" s="136"/>
      <c r="F12" s="136"/>
    </row>
    <row r="13" spans="1:10" x14ac:dyDescent="0.25">
      <c r="A13" s="136" t="s">
        <v>114</v>
      </c>
      <c r="B13" s="136"/>
      <c r="C13" s="137"/>
      <c r="D13" s="136"/>
      <c r="E13" s="136"/>
      <c r="F13" s="136"/>
    </row>
    <row r="14" spans="1:10" x14ac:dyDescent="0.25">
      <c r="A14" s="125" t="e">
        <f>VLOOKUP('storm drain'!$F$136,$A$4:F11,1)</f>
        <v>#N/A</v>
      </c>
      <c r="B14" s="125" t="e">
        <f>VLOOKUP('storm drain'!$F$136,$A$4:F11,2)</f>
        <v>#N/A</v>
      </c>
      <c r="C14" s="125" t="e">
        <f>VLOOKUP('storm drain'!$F$136,$A$4:F11,3)</f>
        <v>#N/A</v>
      </c>
      <c r="D14" s="125" t="e">
        <f>VLOOKUP('storm drain'!$F$136,$A$4:F11,4)</f>
        <v>#N/A</v>
      </c>
      <c r="E14" s="125" t="e">
        <f>VLOOKUP('storm drain'!$F$136,$A$4:F11,5)</f>
        <v>#N/A</v>
      </c>
      <c r="F14" s="125" t="e">
        <f>VLOOKUP('storm drain'!$F$136,$A$4:F11,6)</f>
        <v>#N/A</v>
      </c>
    </row>
    <row r="15" spans="1:10" x14ac:dyDescent="0.25">
      <c r="A15" s="125"/>
      <c r="B15" s="125"/>
      <c r="C15" s="138"/>
      <c r="D15" s="139"/>
      <c r="E15" s="127"/>
      <c r="F15" s="140"/>
    </row>
    <row r="16" spans="1:10" x14ac:dyDescent="0.25">
      <c r="A16" s="141" t="e">
        <f>C14</f>
        <v>#N/A</v>
      </c>
      <c r="B16" s="142" t="s">
        <v>115</v>
      </c>
      <c r="C16" s="138"/>
      <c r="D16" s="139"/>
      <c r="E16" s="127"/>
      <c r="F16" s="140"/>
    </row>
    <row r="17" spans="1:17" x14ac:dyDescent="0.25">
      <c r="A17" s="143" t="e">
        <f>'storm drain'!$F$136-F14</f>
        <v>#N/A</v>
      </c>
      <c r="B17" s="142" t="s">
        <v>116</v>
      </c>
      <c r="C17" s="138"/>
      <c r="D17" s="139"/>
      <c r="E17" s="127"/>
      <c r="F17" s="140"/>
    </row>
    <row r="18" spans="1:17" x14ac:dyDescent="0.25">
      <c r="A18" s="144" t="e">
        <f>(A17/E14)</f>
        <v>#N/A</v>
      </c>
      <c r="B18" s="142" t="s">
        <v>117</v>
      </c>
      <c r="C18" s="138"/>
      <c r="D18" s="139"/>
      <c r="E18" s="127"/>
      <c r="F18" s="140"/>
    </row>
    <row r="19" spans="1:17" x14ac:dyDescent="0.25">
      <c r="A19" s="141" t="e">
        <f>IF(D14=0,0,A18*D14)</f>
        <v>#N/A</v>
      </c>
      <c r="B19" s="142" t="s">
        <v>118</v>
      </c>
      <c r="C19" s="138"/>
      <c r="D19" s="139"/>
      <c r="E19" s="127"/>
      <c r="F19" s="140"/>
      <c r="L19" s="141"/>
      <c r="M19" s="145"/>
    </row>
    <row r="20" spans="1:17" x14ac:dyDescent="0.25">
      <c r="A20" s="126">
        <v>1561</v>
      </c>
      <c r="B20" s="145" t="s">
        <v>91</v>
      </c>
      <c r="C20" s="136"/>
      <c r="D20" s="136"/>
      <c r="E20" s="136"/>
      <c r="F20" s="136"/>
      <c r="L20" s="141">
        <v>1650</v>
      </c>
      <c r="M20" s="145" t="s">
        <v>91</v>
      </c>
    </row>
    <row r="21" spans="1:17" ht="15.75" thickBot="1" x14ac:dyDescent="0.3"/>
    <row r="22" spans="1:17" ht="16.5" thickTop="1" thickBot="1" x14ac:dyDescent="0.3">
      <c r="A22" s="243" t="s">
        <v>120</v>
      </c>
      <c r="B22" s="244"/>
      <c r="C22" s="244"/>
      <c r="D22" s="244"/>
      <c r="E22" s="244"/>
      <c r="F22" s="245"/>
      <c r="L22" s="243" t="s">
        <v>120</v>
      </c>
      <c r="M22" s="244"/>
      <c r="N22" s="244"/>
      <c r="O22" s="244"/>
      <c r="P22" s="244"/>
      <c r="Q22" s="245"/>
    </row>
    <row r="23" spans="1:17" ht="15.75" thickTop="1" x14ac:dyDescent="0.25">
      <c r="A23" s="111" t="s">
        <v>109</v>
      </c>
      <c r="B23" s="112" t="s">
        <v>109</v>
      </c>
      <c r="C23" s="113" t="s">
        <v>110</v>
      </c>
      <c r="D23" s="113" t="s">
        <v>111</v>
      </c>
      <c r="E23" s="112"/>
      <c r="F23" s="114" t="s">
        <v>113</v>
      </c>
      <c r="L23" s="111" t="s">
        <v>109</v>
      </c>
      <c r="M23" s="112" t="s">
        <v>109</v>
      </c>
      <c r="N23" s="113" t="s">
        <v>110</v>
      </c>
      <c r="O23" s="113" t="s">
        <v>111</v>
      </c>
      <c r="P23" s="112"/>
      <c r="Q23" s="114" t="s">
        <v>113</v>
      </c>
    </row>
    <row r="24" spans="1:17" x14ac:dyDescent="0.25">
      <c r="A24" s="115">
        <v>1</v>
      </c>
      <c r="B24" s="116">
        <v>25000</v>
      </c>
      <c r="C24" s="146"/>
      <c r="D24" s="146">
        <v>7.4999999999999997E-2</v>
      </c>
      <c r="E24" s="119"/>
      <c r="F24" s="120"/>
      <c r="L24" s="115">
        <v>1</v>
      </c>
      <c r="M24" s="116">
        <v>25000</v>
      </c>
      <c r="N24" s="146"/>
      <c r="O24" s="146">
        <v>7.4999999999999997E-2</v>
      </c>
      <c r="P24" s="119"/>
      <c r="Q24" s="120"/>
    </row>
    <row r="25" spans="1:17" x14ac:dyDescent="0.25">
      <c r="A25" s="121">
        <v>25000.01</v>
      </c>
      <c r="B25" s="116">
        <v>100000</v>
      </c>
      <c r="C25" s="126">
        <v>2263</v>
      </c>
      <c r="D25" s="147">
        <v>2.5000000000000001E-2</v>
      </c>
      <c r="E25" s="123"/>
      <c r="F25" s="120">
        <v>25000</v>
      </c>
      <c r="L25" s="121">
        <v>25000.01</v>
      </c>
      <c r="M25" s="116">
        <v>100000</v>
      </c>
      <c r="N25" s="117">
        <v>2087</v>
      </c>
      <c r="O25" s="147">
        <v>2.5000000000000001E-2</v>
      </c>
      <c r="P25" s="123"/>
      <c r="Q25" s="120">
        <v>25000</v>
      </c>
    </row>
    <row r="26" spans="1:17" x14ac:dyDescent="0.25">
      <c r="A26" s="124">
        <v>100000.01</v>
      </c>
      <c r="B26" s="125"/>
      <c r="C26" s="126">
        <v>4530</v>
      </c>
      <c r="D26" s="147">
        <v>0.02</v>
      </c>
      <c r="E26" s="127"/>
      <c r="F26" s="128">
        <v>100000</v>
      </c>
      <c r="L26" s="124">
        <v>100000.01</v>
      </c>
      <c r="M26" s="125"/>
      <c r="N26" s="126">
        <v>4176</v>
      </c>
      <c r="O26" s="147">
        <v>0.02</v>
      </c>
      <c r="P26" s="127"/>
      <c r="Q26" s="128">
        <v>100000</v>
      </c>
    </row>
    <row r="27" spans="1:17" x14ac:dyDescent="0.25">
      <c r="A27" s="124"/>
      <c r="B27" s="125"/>
      <c r="C27" s="126"/>
      <c r="D27" s="122"/>
      <c r="E27" s="127"/>
      <c r="F27" s="128"/>
      <c r="L27" s="124"/>
      <c r="M27" s="125"/>
      <c r="N27" s="126"/>
      <c r="O27" s="122"/>
      <c r="P27" s="127"/>
      <c r="Q27" s="128"/>
    </row>
    <row r="28" spans="1:17" x14ac:dyDescent="0.25">
      <c r="A28" s="124"/>
      <c r="B28" s="125"/>
      <c r="C28" s="126"/>
      <c r="D28" s="122"/>
      <c r="E28" s="127"/>
      <c r="F28" s="129"/>
      <c r="L28" s="124"/>
      <c r="M28" s="125"/>
      <c r="N28" s="126"/>
      <c r="O28" s="122"/>
      <c r="P28" s="127"/>
      <c r="Q28" s="129"/>
    </row>
    <row r="29" spans="1:17" x14ac:dyDescent="0.25">
      <c r="A29" s="124"/>
      <c r="B29" s="125"/>
      <c r="C29" s="126"/>
      <c r="D29" s="122"/>
      <c r="E29" s="127"/>
      <c r="F29" s="129"/>
      <c r="L29" s="124"/>
      <c r="M29" s="125"/>
      <c r="N29" s="126"/>
      <c r="O29" s="122"/>
      <c r="P29" s="127"/>
      <c r="Q29" s="129"/>
    </row>
    <row r="30" spans="1:17" x14ac:dyDescent="0.25">
      <c r="A30" s="124"/>
      <c r="B30" s="125"/>
      <c r="C30" s="126"/>
      <c r="D30" s="122"/>
      <c r="E30" s="127"/>
      <c r="F30" s="129"/>
      <c r="L30" s="124"/>
      <c r="M30" s="125"/>
      <c r="N30" s="126"/>
      <c r="O30" s="122"/>
      <c r="P30" s="127"/>
      <c r="Q30" s="129"/>
    </row>
    <row r="31" spans="1:17" ht="15.75" thickBot="1" x14ac:dyDescent="0.3">
      <c r="A31" s="130"/>
      <c r="B31" s="131"/>
      <c r="C31" s="132"/>
      <c r="D31" s="133"/>
      <c r="E31" s="134"/>
      <c r="F31" s="135"/>
      <c r="L31" s="130"/>
      <c r="M31" s="131"/>
      <c r="N31" s="132"/>
      <c r="O31" s="133"/>
      <c r="P31" s="134"/>
      <c r="Q31" s="135"/>
    </row>
    <row r="32" spans="1:17" ht="15.75" thickTop="1" x14ac:dyDescent="0.25">
      <c r="A32" s="148">
        <f>'storm drain'!F130</f>
        <v>0</v>
      </c>
      <c r="B32" s="136" t="s">
        <v>121</v>
      </c>
      <c r="C32" s="136"/>
      <c r="D32" s="136"/>
      <c r="E32" s="136"/>
      <c r="F32" s="136"/>
    </row>
    <row r="33" spans="1:15" x14ac:dyDescent="0.25">
      <c r="A33" s="136" t="s">
        <v>114</v>
      </c>
      <c r="B33" s="136"/>
      <c r="C33" s="137"/>
      <c r="D33" s="136"/>
      <c r="E33" s="136"/>
      <c r="F33" s="136"/>
    </row>
    <row r="34" spans="1:15" x14ac:dyDescent="0.25">
      <c r="A34" s="125" t="e">
        <f>VLOOKUP('storm drain'!$F$130,$A$24:F31,1)</f>
        <v>#N/A</v>
      </c>
      <c r="B34" s="125" t="e">
        <f>VLOOKUP('storm drain'!$F$130,$A$24:F31,2)</f>
        <v>#N/A</v>
      </c>
      <c r="C34" s="125" t="e">
        <f>VLOOKUP('storm drain'!$F$130,$A$24:F31,3)</f>
        <v>#N/A</v>
      </c>
      <c r="D34" s="125" t="e">
        <f>VLOOKUP('storm drain'!$F$130,$A$24:F31,4)</f>
        <v>#N/A</v>
      </c>
      <c r="E34" s="125" t="e">
        <f>VLOOKUP('storm drain'!$F$130,$A$24:F31,5)</f>
        <v>#N/A</v>
      </c>
      <c r="F34" s="125" t="e">
        <f>VLOOKUP('storm drain'!$F$130,$A$24:F31,6)</f>
        <v>#N/A</v>
      </c>
    </row>
    <row r="35" spans="1:15" x14ac:dyDescent="0.25">
      <c r="A35" s="125"/>
      <c r="B35" s="125"/>
      <c r="C35" s="138"/>
      <c r="D35" s="139"/>
      <c r="E35" s="127"/>
      <c r="F35" s="140"/>
    </row>
    <row r="36" spans="1:15" x14ac:dyDescent="0.25">
      <c r="A36" s="141" t="e">
        <f>C34</f>
        <v>#N/A</v>
      </c>
      <c r="B36" s="142" t="s">
        <v>115</v>
      </c>
      <c r="C36" s="138"/>
      <c r="D36" s="139"/>
      <c r="E36" s="127"/>
      <c r="F36" s="140"/>
    </row>
    <row r="37" spans="1:15" x14ac:dyDescent="0.25">
      <c r="A37" s="143" t="e">
        <f>'storm drain'!$F$130-F34</f>
        <v>#N/A</v>
      </c>
      <c r="B37" s="142" t="s">
        <v>116</v>
      </c>
      <c r="C37" s="138"/>
      <c r="D37" s="139"/>
      <c r="E37" s="127"/>
      <c r="F37" s="140"/>
    </row>
    <row r="38" spans="1:15" x14ac:dyDescent="0.25">
      <c r="A38" s="143"/>
      <c r="B38" s="142"/>
      <c r="C38" s="138"/>
      <c r="D38" s="139"/>
      <c r="E38" s="127"/>
      <c r="F38" s="140"/>
    </row>
    <row r="39" spans="1:15" x14ac:dyDescent="0.25">
      <c r="A39" s="141" t="e">
        <f>A37*D34</f>
        <v>#N/A</v>
      </c>
      <c r="B39" s="142" t="s">
        <v>118</v>
      </c>
      <c r="C39" s="138"/>
      <c r="D39" s="139"/>
      <c r="E39" s="127"/>
      <c r="F39" s="140"/>
    </row>
    <row r="40" spans="1:15" x14ac:dyDescent="0.25">
      <c r="A40" s="141" t="e">
        <f>0.1*(A36+A39)</f>
        <v>#N/A</v>
      </c>
      <c r="B40" s="145" t="s">
        <v>119</v>
      </c>
      <c r="C40" s="136"/>
      <c r="D40" s="136"/>
      <c r="E40" s="136"/>
      <c r="F40" s="136"/>
    </row>
    <row r="43" spans="1:15" ht="12.75" customHeight="1" x14ac:dyDescent="0.25">
      <c r="A43" s="246" t="s">
        <v>104</v>
      </c>
      <c r="B43" s="246"/>
      <c r="C43" s="246"/>
      <c r="D43" s="108">
        <v>284</v>
      </c>
      <c r="L43" s="246" t="s">
        <v>104</v>
      </c>
      <c r="M43" s="246"/>
      <c r="N43" s="246"/>
      <c r="O43" s="108">
        <v>254</v>
      </c>
    </row>
    <row r="44" spans="1:15" ht="20.25" customHeight="1" x14ac:dyDescent="0.25">
      <c r="A44" s="242" t="s">
        <v>105</v>
      </c>
      <c r="B44" s="242"/>
      <c r="C44" s="242"/>
      <c r="D44" s="108">
        <v>56</v>
      </c>
      <c r="L44" s="242" t="s">
        <v>105</v>
      </c>
      <c r="M44" s="242"/>
      <c r="N44" s="242"/>
      <c r="O44" s="108">
        <v>49</v>
      </c>
    </row>
    <row r="45" spans="1:15" x14ac:dyDescent="0.25">
      <c r="A45" s="242" t="s">
        <v>145</v>
      </c>
      <c r="B45" s="242"/>
      <c r="C45" s="242"/>
      <c r="D45" s="108">
        <v>2259</v>
      </c>
      <c r="L45" s="242" t="s">
        <v>146</v>
      </c>
      <c r="M45" s="242"/>
      <c r="N45" s="242"/>
      <c r="O45" s="164">
        <v>1944.55</v>
      </c>
    </row>
  </sheetData>
  <sheetProtection algorithmName="SHA-512" hashValue="ej1Btu0rg7TsgdlL0af2JavdIsQy5ng1Ui0QMNdpHzcgoXz93Kwsxc2dE+Qtour7uXpWGqVp4QWZPbJtWcz8Aw==" saltValue="2fPSxX15m6pjcUFTjiz9NA==" spinCount="100000" sheet="1" objects="1" scenarios="1"/>
  <mergeCells count="10">
    <mergeCell ref="A45:C45"/>
    <mergeCell ref="L45:N45"/>
    <mergeCell ref="A2:F2"/>
    <mergeCell ref="A22:F22"/>
    <mergeCell ref="A43:C43"/>
    <mergeCell ref="A44:C44"/>
    <mergeCell ref="L22:Q22"/>
    <mergeCell ref="L43:N43"/>
    <mergeCell ref="L44:N44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storm drain</vt:lpstr>
      <vt:lpstr>Sheet1</vt:lpstr>
      <vt:lpstr>'storm drain'!Print_Area</vt:lpstr>
    </vt:vector>
  </TitlesOfParts>
  <Company>City of Santa Clarita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Breyer</dc:creator>
  <cp:lastModifiedBy>Ronil Santa Ana</cp:lastModifiedBy>
  <cp:lastPrinted>2021-09-07T20:07:58Z</cp:lastPrinted>
  <dcterms:created xsi:type="dcterms:W3CDTF">2014-06-16T22:03:14Z</dcterms:created>
  <dcterms:modified xsi:type="dcterms:W3CDTF">2026-02-23T19:20:54Z</dcterms:modified>
</cp:coreProperties>
</file>