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CITYHALL2\Dept\PW\ENGINEERING\DS_Fees\Fee_Calc_Sheets\2026-27\"/>
    </mc:Choice>
  </mc:AlternateContent>
  <xr:revisionPtr revIDLastSave="0" documentId="13_ncr:1_{14248D54-AB81-46EA-8A56-C732669A673C}" xr6:coauthVersionLast="36" xr6:coauthVersionMax="36" xr10:uidLastSave="{00000000-0000-0000-0000-000000000000}"/>
  <workbookProtection workbookAlgorithmName="SHA-512" workbookHashValue="rKyS0gUhLdxKllEAPTzamzWuzkqN0usaYff1dGIQfFyE5fB7cxyG8i3EHaYqTgaoDMzD9v2Ss9jVGFJrrERmSA==" workbookSaltValue="OHjonagAm8WIQns6hAixUw==" workbookSpinCount="100000" lockStructure="1"/>
  <bookViews>
    <workbookView xWindow="0" yWindow="0" windowWidth="25380" windowHeight="13380" xr2:uid="{00000000-000D-0000-FFFF-FFFF00000000}"/>
  </bookViews>
  <sheets>
    <sheet name="storm drain" sheetId="1" r:id="rId1"/>
    <sheet name="Sheet1" sheetId="2" state="hidden" r:id="rId2"/>
  </sheets>
  <externalReferences>
    <externalReference r:id="rId3"/>
  </externalReferences>
  <definedNames>
    <definedName name="CPI">[1]Instructions!$D$6</definedName>
    <definedName name="_xlnm.Print_Area" localSheetId="0">'storm drain'!$A$2:$G$165</definedName>
  </definedNames>
  <calcPr calcId="191029"/>
</workbook>
</file>

<file path=xl/calcChain.xml><?xml version="1.0" encoding="utf-8"?>
<calcChain xmlns="http://schemas.openxmlformats.org/spreadsheetml/2006/main">
  <c r="F123" i="1" l="1"/>
  <c r="D162" i="1" l="1"/>
  <c r="D161" i="1"/>
  <c r="B162" i="1"/>
  <c r="B161" i="1"/>
  <c r="B160" i="1"/>
  <c r="B154" i="1"/>
  <c r="B153" i="1"/>
  <c r="B165" i="1"/>
  <c r="B164" i="1"/>
  <c r="F106" i="1" l="1"/>
  <c r="F107" i="1"/>
  <c r="F108" i="1"/>
  <c r="F109" i="1"/>
  <c r="F110" i="1"/>
  <c r="F87" i="1"/>
  <c r="F86" i="1"/>
  <c r="F85" i="1"/>
  <c r="B54" i="1" l="1"/>
  <c r="F72" i="1"/>
  <c r="F82" i="1"/>
  <c r="F81" i="1"/>
  <c r="F80" i="1"/>
  <c r="F79" i="1"/>
  <c r="F78" i="1"/>
  <c r="F105" i="1"/>
  <c r="F89" i="1"/>
  <c r="F71" i="1"/>
  <c r="F70" i="1"/>
  <c r="F122" i="1"/>
  <c r="F121" i="1"/>
  <c r="F120" i="1"/>
  <c r="F119" i="1"/>
  <c r="F118" i="1"/>
  <c r="F117" i="1"/>
  <c r="F116" i="1"/>
  <c r="F115" i="1"/>
  <c r="F114" i="1"/>
  <c r="F113" i="1"/>
  <c r="F104" i="1"/>
  <c r="F103" i="1"/>
  <c r="F100" i="1"/>
  <c r="F99" i="1"/>
  <c r="F98" i="1"/>
  <c r="F95" i="1"/>
  <c r="F94" i="1"/>
  <c r="F93" i="1"/>
  <c r="F92" i="1"/>
  <c r="F88" i="1"/>
  <c r="F74" i="1"/>
  <c r="F69" i="1"/>
  <c r="F68" i="1"/>
  <c r="F67" i="1"/>
  <c r="F66" i="1"/>
  <c r="F65" i="1"/>
  <c r="F64" i="1"/>
  <c r="F77" i="1"/>
  <c r="F124" i="1" l="1"/>
  <c r="B40" i="1" s="1"/>
  <c r="F127" i="1" l="1"/>
  <c r="F128" i="1" s="1"/>
  <c r="F136" i="1" s="1"/>
  <c r="A14" i="2" l="1"/>
  <c r="F14" i="2"/>
  <c r="A17" i="2" s="1"/>
  <c r="B14" i="2"/>
  <c r="D14" i="2"/>
  <c r="C14" i="2"/>
  <c r="A16" i="2" s="1"/>
  <c r="E14" i="2"/>
  <c r="F129" i="1"/>
  <c r="F130" i="1" s="1"/>
  <c r="A18" i="2" l="1"/>
  <c r="A19" i="2" s="1"/>
  <c r="A20" i="2" s="1"/>
  <c r="F137" i="1" s="1"/>
  <c r="B47" i="1" s="1"/>
  <c r="A32" i="2"/>
  <c r="A34" i="2"/>
  <c r="C34" i="2"/>
  <c r="A36" i="2" s="1"/>
  <c r="D34" i="2"/>
  <c r="E34" i="2"/>
  <c r="F34" i="2"/>
  <c r="A37" i="2" s="1"/>
  <c r="B34" i="2"/>
  <c r="B46" i="1" l="1"/>
  <c r="B49" i="1" s="1"/>
  <c r="A39" i="2"/>
  <c r="A40" i="2" l="1"/>
  <c r="F131" i="1" s="1"/>
  <c r="L132" i="1" s="1"/>
  <c r="F132" i="1" s="1"/>
  <c r="B53" i="1" l="1"/>
  <c r="B55" i="1" s="1"/>
  <c r="B43" i="1" l="1"/>
  <c r="B48" i="1" s="1"/>
  <c r="B50" i="1" s="1"/>
  <c r="B44" i="1" l="1"/>
</calcChain>
</file>

<file path=xl/sharedStrings.xml><?xml version="1.0" encoding="utf-8"?>
<sst xmlns="http://schemas.openxmlformats.org/spreadsheetml/2006/main" count="248" uniqueCount="155">
  <si>
    <t>Item</t>
  </si>
  <si>
    <t>Quantity</t>
  </si>
  <si>
    <t>Unit Cost</t>
  </si>
  <si>
    <t>Total Cost</t>
  </si>
  <si>
    <t>Miscellaneous Items</t>
  </si>
  <si>
    <t>/ LF</t>
  </si>
  <si>
    <t>( A )</t>
  </si>
  <si>
    <t>( B )</t>
  </si>
  <si>
    <t>( E )</t>
  </si>
  <si>
    <t>( D )</t>
  </si>
  <si>
    <t>( F )</t>
  </si>
  <si>
    <t>( G )</t>
  </si>
  <si>
    <t>( I )</t>
  </si>
  <si>
    <t>City of Santa Clarita</t>
  </si>
  <si>
    <t>Prepared by:</t>
  </si>
  <si>
    <t>Approved by:</t>
  </si>
  <si>
    <t>PLAN REVIEW FEE</t>
  </si>
  <si>
    <t xml:space="preserve"> </t>
  </si>
  <si>
    <t>Valuation</t>
  </si>
  <si>
    <t>( C )</t>
  </si>
  <si>
    <t>Bonds</t>
  </si>
  <si>
    <t>Inspection Fee</t>
  </si>
  <si>
    <t>Permit Issuance Fee</t>
  </si>
  <si>
    <t xml:space="preserve">Total = </t>
  </si>
  <si>
    <t>SUMMARY</t>
  </si>
  <si>
    <t>each</t>
  </si>
  <si>
    <t>Name</t>
  </si>
  <si>
    <t>Signature</t>
  </si>
  <si>
    <t>Date</t>
  </si>
  <si>
    <r>
      <t xml:space="preserve">Lump Sum </t>
    </r>
    <r>
      <rPr>
        <b/>
        <i/>
        <sz val="10"/>
        <rFont val="Arial"/>
        <family val="2"/>
      </rPr>
      <t>(enter dollar amount)</t>
    </r>
  </si>
  <si>
    <t>+</t>
  </si>
  <si>
    <t>Instructions:</t>
  </si>
  <si>
    <t>use drop-down arrow to select 'Y' for Yes or 'N' for No)</t>
  </si>
  <si>
    <t xml:space="preserve">TOTAL = </t>
  </si>
  <si>
    <t>Manhole</t>
  </si>
  <si>
    <t xml:space="preserve">Traffic Control Plan (5% x A) = </t>
  </si>
  <si>
    <r>
      <rPr>
        <b/>
        <sz val="10"/>
        <rFont val="Arial"/>
        <family val="2"/>
      </rPr>
      <t>(B1)</t>
    </r>
    <r>
      <rPr>
        <sz val="10"/>
        <rFont val="Arial"/>
        <family val="2"/>
      </rPr>
      <t xml:space="preserve">    Traffic Control Plan required?     </t>
    </r>
    <r>
      <rPr>
        <b/>
        <i/>
        <sz val="9"/>
        <rFont val="Arial"/>
        <family val="2"/>
      </rPr>
      <t xml:space="preserve"> (click in cell and</t>
    </r>
  </si>
  <si>
    <t xml:space="preserve">Contingency [15% x (A+B)] = </t>
  </si>
  <si>
    <t xml:space="preserve">Improvement Total (A+B+C+D) = </t>
  </si>
  <si>
    <t xml:space="preserve">Inflation [12% x (A+B+C)] = </t>
  </si>
  <si>
    <t>Storm Drain - Faithful Performance</t>
  </si>
  <si>
    <t>Storm Drain - Labor &amp; Materials</t>
  </si>
  <si>
    <t>STORM DRAIN - VALUATION</t>
  </si>
  <si>
    <t>STORM DRAIN - BOND</t>
  </si>
  <si>
    <t>Reinforced Concrete Pipe</t>
  </si>
  <si>
    <t>Reinforced Concrete Box</t>
  </si>
  <si>
    <t>Catch Basins</t>
  </si>
  <si>
    <t>Junction Structures</t>
  </si>
  <si>
    <t>Transition Structures</t>
  </si>
  <si>
    <t>Concrete Collars</t>
  </si>
  <si>
    <t>4' Walk Gate</t>
  </si>
  <si>
    <t>16' Double Drive Gate</t>
  </si>
  <si>
    <t>Structural Concrete</t>
  </si>
  <si>
    <t>Asphalt</t>
  </si>
  <si>
    <t>Crushed Miscellaneous Base</t>
  </si>
  <si>
    <t>Water Quality Devices</t>
  </si>
  <si>
    <t>Inlet/Outlet Structures</t>
  </si>
  <si>
    <t>Grouted Riprap</t>
  </si>
  <si>
    <t>Energy Dissipator</t>
  </si>
  <si>
    <t>Chain Link Fence</t>
  </si>
  <si>
    <t>18"</t>
  </si>
  <si>
    <t>24"</t>
  </si>
  <si>
    <t>36"</t>
  </si>
  <si>
    <r>
      <t>Storm Drain Bond Amount</t>
    </r>
    <r>
      <rPr>
        <sz val="10"/>
        <color indexed="8"/>
        <rFont val="Arial"/>
        <family val="2"/>
      </rPr>
      <t xml:space="preserve"> (E+F) = </t>
    </r>
  </si>
  <si>
    <t>18" RCP</t>
  </si>
  <si>
    <t>24" RCP</t>
  </si>
  <si>
    <t>30" RCP</t>
  </si>
  <si>
    <t>36" RCP</t>
  </si>
  <si>
    <t>42" RCP</t>
  </si>
  <si>
    <t>48" RCP</t>
  </si>
  <si>
    <t>54" RCP</t>
  </si>
  <si>
    <t>60" RCP</t>
  </si>
  <si>
    <t>Catch Basin No. 300, W=3.5'</t>
  </si>
  <si>
    <t>Catch Basin No. 300, W=28'</t>
  </si>
  <si>
    <r>
      <t>*Plan Reviews beyond 3</t>
    </r>
    <r>
      <rPr>
        <i/>
        <vertAlign val="superscript"/>
        <sz val="9"/>
        <rFont val="Arial"/>
        <family val="2"/>
      </rPr>
      <t>rd</t>
    </r>
    <r>
      <rPr>
        <i/>
        <sz val="9"/>
        <rFont val="Arial"/>
        <family val="2"/>
      </rPr>
      <t xml:space="preserve">submittal will require payment of an additional review fee in the amount of 15% of original plan review fee.  </t>
    </r>
  </si>
  <si>
    <t>Valuation Total (H)</t>
  </si>
  <si>
    <t>Plan Check Fee (I)</t>
  </si>
  <si>
    <t>Inspection Fee (F)</t>
  </si>
  <si>
    <t>Tract / Parcel Map #</t>
  </si>
  <si>
    <t>Date prepared</t>
  </si>
  <si>
    <t>Plan Review Fee</t>
  </si>
  <si>
    <t>( G/2 )</t>
  </si>
  <si>
    <t>Notes:</t>
  </si>
  <si>
    <t>Phone</t>
  </si>
  <si>
    <t>Email</t>
  </si>
  <si>
    <t>Bond Processing Fee</t>
  </si>
  <si>
    <t>Records Management Fee</t>
  </si>
  <si>
    <t>Department of Public Works - Engineering Services Division</t>
  </si>
  <si>
    <t>TABLE 1 - Plan Review Fee Calculation</t>
  </si>
  <si>
    <t xml:space="preserve"> - Plan Revisions (to a previously approved plan):  Plan Review Fees are charged at actual costs using staff's fully allocated hourly rate. </t>
  </si>
  <si>
    <t>of valuation</t>
  </si>
  <si>
    <t>over</t>
  </si>
  <si>
    <t>**Inspection fees are an estimated amount and subject to change.  The fee is based on the final approved plan and date of payment.</t>
  </si>
  <si>
    <t xml:space="preserve">Bond Processing Fee = </t>
  </si>
  <si>
    <t xml:space="preserve">Permit Issuance Fee = </t>
  </si>
  <si>
    <t>72" RCP</t>
  </si>
  <si>
    <t xml:space="preserve">per $1,000 over </t>
  </si>
  <si>
    <t>Table 1 -  Plan Review Fee</t>
  </si>
  <si>
    <t>Range</t>
  </si>
  <si>
    <t>Base Fee</t>
  </si>
  <si>
    <t>Fee Per</t>
  </si>
  <si>
    <t>per</t>
  </si>
  <si>
    <t>Over</t>
  </si>
  <si>
    <t>Applicable Data from Table</t>
  </si>
  <si>
    <t>Range Based Fee</t>
  </si>
  <si>
    <t>Overage</t>
  </si>
  <si>
    <t>Overage Quantity</t>
  </si>
  <si>
    <t>Overage Fee</t>
  </si>
  <si>
    <t>Total Fee</t>
  </si>
  <si>
    <t>Table 2 - Inspection Fee</t>
  </si>
  <si>
    <t>valuation</t>
  </si>
  <si>
    <t>Improvement Total (E)</t>
  </si>
  <si>
    <t>$1 - $25,000</t>
  </si>
  <si>
    <t>$25,000.01 - $100,000</t>
  </si>
  <si>
    <t xml:space="preserve">$100,000.01 &amp; over </t>
  </si>
  <si>
    <t xml:space="preserve">   Verify fee amount with Engineering Services Division prior to permit issuance.</t>
  </si>
  <si>
    <t>Enter Case # :</t>
  </si>
  <si>
    <t>ENG#</t>
  </si>
  <si>
    <t>Project Name</t>
  </si>
  <si>
    <t>Total fee required at package submittal=</t>
  </si>
  <si>
    <t>/ CY</t>
  </si>
  <si>
    <t>/ TON</t>
  </si>
  <si>
    <t xml:space="preserve">   - Enter appropriate information in cells highlighted in yellow.</t>
  </si>
  <si>
    <t>Bond &amp; Fee Calculation Sheet - Storm Drain (non-transferrable)</t>
  </si>
  <si>
    <t xml:space="preserve">Plan Review Fee  = </t>
  </si>
  <si>
    <t>(H)</t>
  </si>
  <si>
    <t xml:space="preserve">Inspection Fee (use Table 1) = </t>
  </si>
  <si>
    <t>over $100,000</t>
  </si>
  <si>
    <t xml:space="preserve">Valuation for calculating Plan Review Fee (A+C) = </t>
  </si>
  <si>
    <t>TABLE 1 - Inspection Fee**</t>
  </si>
  <si>
    <t>TABLE 2 - Plan Review Fee</t>
  </si>
  <si>
    <t>Catch Basin No. 300, W=7'</t>
  </si>
  <si>
    <t>Catch Basin No. 300, W=10'</t>
  </si>
  <si>
    <t>Catch Basin No. 300, W=14</t>
  </si>
  <si>
    <t>Catch Basin No. 300, W=21'</t>
  </si>
  <si>
    <t>42"</t>
  </si>
  <si>
    <t>48"</t>
  </si>
  <si>
    <t>54"</t>
  </si>
  <si>
    <t>60"</t>
  </si>
  <si>
    <t>72"</t>
  </si>
  <si>
    <t>RATE OF INCREASE</t>
  </si>
  <si>
    <t xml:space="preserve">   - All bond and fee amounts will automatically be calculated and will be summarized below.</t>
  </si>
  <si>
    <t xml:space="preserve"> - Inspection fees calculated below are estimated amounts and subject to change. The fee is based on the final approved plan.</t>
  </si>
  <si>
    <t>(place Engineer's seal &amp; signature below)</t>
  </si>
  <si>
    <r>
      <t xml:space="preserve">      </t>
    </r>
    <r>
      <rPr>
        <b/>
        <sz val="18"/>
        <color theme="1"/>
        <rFont val="Arial"/>
        <family val="2"/>
      </rPr>
      <t>SD     -</t>
    </r>
  </si>
  <si>
    <t>N</t>
  </si>
  <si>
    <t xml:space="preserve">   - Enter the quantities below of all applicable items in this Storm Drain Plan</t>
  </si>
  <si>
    <t xml:space="preserve">   - On Line (B1), using the drop-down arrow, select "Y" or "N" as applicable</t>
  </si>
  <si>
    <r>
      <rPr>
        <b/>
        <sz val="10"/>
        <rFont val="Arial"/>
        <family val="2"/>
      </rPr>
      <t>(A1)</t>
    </r>
    <r>
      <rPr>
        <sz val="10"/>
        <rFont val="Arial"/>
        <family val="2"/>
      </rPr>
      <t xml:space="preserve">   Paying expedited fee ?</t>
    </r>
  </si>
  <si>
    <t>Note:  Expedited process is not always offered. To avoid delays,</t>
  </si>
  <si>
    <t xml:space="preserve">           please check with any of the Permit Specialists prior to making </t>
  </si>
  <si>
    <t xml:space="preserve">           the submittal. </t>
  </si>
  <si>
    <t>Expedited Fee</t>
  </si>
  <si>
    <t xml:space="preserve">   - On Line (A1), Expedited process if offered, using the drop-down arrow, select "Y" or "N" as applicable</t>
  </si>
  <si>
    <t>Updated fees effective on 08/24/2026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</si>
</sst>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.00"/>
    <numFmt numFmtId="165" formatCode="&quot;$&quot;#,##0"/>
    <numFmt numFmtId="166" formatCode="0.0%"/>
    <numFmt numFmtId="167" formatCode="_(&quot;$&quot;* #,##0_);_(&quot;$&quot;* \(#,##0\);_(&quot;$&quot;* &quot;-&quot;??_);_(@_)"/>
  </numFmts>
  <fonts count="3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u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8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i/>
      <vertAlign val="superscript"/>
      <sz val="9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color theme="0" tint="-0.34998626667073579"/>
      <name val="Arial"/>
      <family val="2"/>
    </font>
    <font>
      <b/>
      <sz val="11"/>
      <color theme="0" tint="-0.34998626667073579"/>
      <name val="Arial"/>
      <family val="2"/>
    </font>
    <font>
      <b/>
      <sz val="10"/>
      <color theme="6" tint="-0.249977111117893"/>
      <name val="Arial"/>
      <family val="2"/>
    </font>
    <font>
      <b/>
      <sz val="10"/>
      <color theme="1"/>
      <name val="Arial"/>
      <family val="2"/>
    </font>
    <font>
      <b/>
      <sz val="10"/>
      <color rgb="FF993300"/>
      <name val="Arial"/>
      <family val="2"/>
    </font>
    <font>
      <b/>
      <sz val="10"/>
      <color theme="9" tint="-0.249977111117893"/>
      <name val="Arial"/>
      <family val="2"/>
    </font>
    <font>
      <b/>
      <sz val="10"/>
      <color rgb="FFFF33CC"/>
      <name val="Arial"/>
      <family val="2"/>
    </font>
    <font>
      <b/>
      <sz val="10"/>
      <color rgb="FF9900CC"/>
      <name val="Arial"/>
      <family val="2"/>
    </font>
    <font>
      <b/>
      <sz val="10"/>
      <color rgb="FF46DA54"/>
      <name val="Arial"/>
      <family val="2"/>
    </font>
    <font>
      <b/>
      <sz val="10"/>
      <color rgb="FFFF0000"/>
      <name val="Arial"/>
      <family val="2"/>
    </font>
    <font>
      <b/>
      <sz val="18"/>
      <color theme="1"/>
      <name val="Arial"/>
      <family val="2"/>
    </font>
    <font>
      <i/>
      <sz val="8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EC8AA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</fills>
  <borders count="4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4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262">
    <xf numFmtId="0" fontId="0" fillId="0" borderId="0" xfId="0"/>
    <xf numFmtId="44" fontId="1" fillId="0" borderId="3" xfId="1" applyFont="1" applyBorder="1" applyAlignment="1" applyProtection="1">
      <alignment vertical="center"/>
    </xf>
    <xf numFmtId="44" fontId="1" fillId="0" borderId="4" xfId="1" applyFont="1" applyBorder="1" applyAlignment="1" applyProtection="1">
      <alignment vertical="center"/>
    </xf>
    <xf numFmtId="0" fontId="1" fillId="2" borderId="2" xfId="0" applyFont="1" applyFill="1" applyBorder="1" applyAlignment="1" applyProtection="1">
      <alignment horizontal="left" vertical="center" indent="1"/>
      <protection locked="0"/>
    </xf>
    <xf numFmtId="0" fontId="1" fillId="0" borderId="0" xfId="0" applyFont="1" applyAlignment="1" applyProtection="1">
      <alignment vertical="center"/>
    </xf>
    <xf numFmtId="3" fontId="2" fillId="0" borderId="0" xfId="0" applyNumberFormat="1" applyFont="1" applyAlignment="1" applyProtection="1">
      <alignment vertical="center"/>
    </xf>
    <xf numFmtId="44" fontId="1" fillId="0" borderId="0" xfId="1" applyFont="1" applyAlignment="1" applyProtection="1">
      <alignment vertical="center"/>
    </xf>
    <xf numFmtId="0" fontId="1" fillId="0" borderId="0" xfId="0" applyNumberFormat="1" applyFont="1" applyAlignment="1" applyProtection="1">
      <alignment horizontal="center" vertical="center"/>
    </xf>
    <xf numFmtId="0" fontId="18" fillId="0" borderId="0" xfId="0" applyFont="1" applyAlignment="1" applyProtection="1">
      <alignment vertical="center"/>
    </xf>
    <xf numFmtId="3" fontId="1" fillId="0" borderId="0" xfId="0" applyNumberFormat="1" applyFont="1" applyAlignment="1" applyProtection="1">
      <alignment vertical="center"/>
    </xf>
    <xf numFmtId="0" fontId="1" fillId="0" borderId="5" xfId="0" applyFont="1" applyBorder="1" applyAlignment="1" applyProtection="1">
      <alignment vertical="center"/>
    </xf>
    <xf numFmtId="3" fontId="1" fillId="0" borderId="5" xfId="0" applyNumberFormat="1" applyFont="1" applyBorder="1" applyAlignment="1" applyProtection="1">
      <alignment vertical="center"/>
    </xf>
    <xf numFmtId="44" fontId="1" fillId="0" borderId="5" xfId="1" applyFont="1" applyBorder="1" applyAlignment="1" applyProtection="1">
      <alignment vertical="center"/>
    </xf>
    <xf numFmtId="44" fontId="1" fillId="0" borderId="0" xfId="1" applyFont="1" applyAlignment="1" applyProtection="1">
      <alignment horizontal="left" vertical="center"/>
    </xf>
    <xf numFmtId="44" fontId="13" fillId="0" borderId="0" xfId="1" applyFont="1" applyAlignment="1" applyProtection="1">
      <alignment vertical="center"/>
    </xf>
    <xf numFmtId="44" fontId="1" fillId="0" borderId="0" xfId="1" applyFont="1" applyAlignment="1" applyProtection="1">
      <alignment horizontal="right" vertical="center"/>
    </xf>
    <xf numFmtId="0" fontId="1" fillId="0" borderId="0" xfId="0" applyFont="1" applyAlignment="1" applyProtection="1">
      <alignment horizontal="right" vertical="center"/>
    </xf>
    <xf numFmtId="0" fontId="18" fillId="0" borderId="0" xfId="0" applyFont="1" applyAlignment="1" applyProtection="1">
      <alignment horizontal="right" vertical="center"/>
    </xf>
    <xf numFmtId="0" fontId="1" fillId="0" borderId="0" xfId="0" applyFont="1" applyAlignment="1" applyProtection="1">
      <alignment horizontal="center" vertical="center"/>
    </xf>
    <xf numFmtId="44" fontId="13" fillId="0" borderId="0" xfId="1" applyFont="1" applyAlignment="1" applyProtection="1">
      <alignment horizontal="center" vertical="center"/>
    </xf>
    <xf numFmtId="44" fontId="1" fillId="0" borderId="6" xfId="1" applyFont="1" applyBorder="1" applyAlignment="1" applyProtection="1">
      <alignment vertical="center"/>
    </xf>
    <xf numFmtId="0" fontId="1" fillId="0" borderId="6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3" fontId="1" fillId="0" borderId="0" xfId="0" applyNumberFormat="1" applyFont="1" applyBorder="1" applyAlignment="1" applyProtection="1">
      <alignment vertical="center"/>
    </xf>
    <xf numFmtId="44" fontId="1" fillId="0" borderId="0" xfId="1" applyFont="1" applyBorder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3" fontId="11" fillId="0" borderId="0" xfId="0" applyNumberFormat="1" applyFont="1" applyAlignment="1" applyProtection="1">
      <alignment horizontal="center" vertical="center"/>
    </xf>
    <xf numFmtId="44" fontId="11" fillId="0" borderId="0" xfId="1" applyFont="1" applyAlignment="1" applyProtection="1">
      <alignment vertical="center"/>
    </xf>
    <xf numFmtId="0" fontId="11" fillId="0" borderId="0" xfId="0" applyFont="1" applyAlignment="1" applyProtection="1">
      <alignment vertical="center"/>
    </xf>
    <xf numFmtId="3" fontId="1" fillId="0" borderId="0" xfId="0" applyNumberFormat="1" applyFont="1" applyAlignment="1" applyProtection="1">
      <alignment horizontal="center" vertical="center"/>
    </xf>
    <xf numFmtId="0" fontId="12" fillId="0" borderId="0" xfId="0" applyFont="1" applyAlignment="1" applyProtection="1">
      <alignment horizontal="right" vertical="center"/>
    </xf>
    <xf numFmtId="3" fontId="19" fillId="0" borderId="0" xfId="0" applyNumberFormat="1" applyFont="1" applyAlignment="1" applyProtection="1">
      <alignment horizontal="center" vertical="center"/>
    </xf>
    <xf numFmtId="3" fontId="20" fillId="0" borderId="0" xfId="0" applyNumberFormat="1" applyFont="1" applyAlignment="1" applyProtection="1">
      <alignment horizontal="right" vertical="center"/>
    </xf>
    <xf numFmtId="3" fontId="10" fillId="0" borderId="0" xfId="0" applyNumberFormat="1" applyFont="1" applyAlignment="1" applyProtection="1">
      <alignment horizontal="center" vertical="center"/>
    </xf>
    <xf numFmtId="0" fontId="11" fillId="0" borderId="0" xfId="0" applyFont="1" applyAlignment="1" applyProtection="1">
      <alignment horizontal="right" vertical="center"/>
    </xf>
    <xf numFmtId="3" fontId="1" fillId="0" borderId="5" xfId="0" applyNumberFormat="1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3" fontId="3" fillId="0" borderId="8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44" fontId="1" fillId="0" borderId="10" xfId="0" applyNumberFormat="1" applyFont="1" applyBorder="1" applyAlignment="1" applyProtection="1">
      <alignment vertical="center"/>
    </xf>
    <xf numFmtId="0" fontId="2" fillId="0" borderId="11" xfId="0" applyFont="1" applyBorder="1" applyAlignment="1" applyProtection="1">
      <alignment vertical="center"/>
    </xf>
    <xf numFmtId="0" fontId="1" fillId="0" borderId="12" xfId="0" applyFont="1" applyBorder="1" applyAlignment="1" applyProtection="1">
      <alignment vertical="center"/>
    </xf>
    <xf numFmtId="44" fontId="1" fillId="0" borderId="13" xfId="1" applyFont="1" applyBorder="1" applyAlignment="1" applyProtection="1">
      <alignment vertical="center"/>
    </xf>
    <xf numFmtId="44" fontId="18" fillId="0" borderId="14" xfId="0" applyNumberFormat="1" applyFont="1" applyBorder="1" applyAlignment="1" applyProtection="1">
      <alignment vertical="center"/>
    </xf>
    <xf numFmtId="44" fontId="1" fillId="0" borderId="0" xfId="0" applyNumberFormat="1" applyFont="1" applyAlignment="1" applyProtection="1">
      <alignment vertical="center"/>
    </xf>
    <xf numFmtId="44" fontId="1" fillId="0" borderId="0" xfId="0" applyNumberFormat="1" applyFont="1" applyBorder="1" applyAlignment="1" applyProtection="1">
      <alignment vertical="center"/>
    </xf>
    <xf numFmtId="0" fontId="18" fillId="0" borderId="0" xfId="0" applyFont="1" applyBorder="1" applyAlignment="1" applyProtection="1">
      <alignment vertical="center"/>
    </xf>
    <xf numFmtId="0" fontId="1" fillId="0" borderId="11" xfId="0" applyFont="1" applyBorder="1" applyAlignment="1" applyProtection="1">
      <alignment horizontal="left" vertical="center" indent="2"/>
    </xf>
    <xf numFmtId="0" fontId="1" fillId="0" borderId="13" xfId="0" applyFont="1" applyBorder="1" applyAlignment="1" applyProtection="1">
      <alignment vertical="center"/>
    </xf>
    <xf numFmtId="0" fontId="1" fillId="0" borderId="11" xfId="0" applyFont="1" applyBorder="1" applyAlignment="1" applyProtection="1">
      <alignment vertical="center"/>
    </xf>
    <xf numFmtId="0" fontId="18" fillId="0" borderId="0" xfId="0" applyFont="1" applyFill="1" applyBorder="1" applyAlignment="1" applyProtection="1">
      <alignment vertical="center"/>
    </xf>
    <xf numFmtId="3" fontId="1" fillId="0" borderId="4" xfId="1" applyNumberFormat="1" applyFont="1" applyFill="1" applyBorder="1" applyAlignment="1" applyProtection="1">
      <alignment vertical="center"/>
    </xf>
    <xf numFmtId="0" fontId="18" fillId="0" borderId="0" xfId="0" applyFont="1" applyFill="1" applyBorder="1" applyAlignment="1" applyProtection="1">
      <alignment horizontal="left" vertical="center"/>
    </xf>
    <xf numFmtId="0" fontId="18" fillId="0" borderId="0" xfId="0" applyFont="1" applyFill="1" applyBorder="1" applyAlignment="1" applyProtection="1">
      <alignment horizontal="center" vertical="center"/>
    </xf>
    <xf numFmtId="44" fontId="18" fillId="0" borderId="15" xfId="0" applyNumberFormat="1" applyFont="1" applyBorder="1" applyAlignment="1" applyProtection="1">
      <alignment vertical="center"/>
    </xf>
    <xf numFmtId="0" fontId="1" fillId="0" borderId="11" xfId="0" quotePrefix="1" applyFont="1" applyBorder="1" applyAlignment="1" applyProtection="1">
      <alignment vertical="center"/>
    </xf>
    <xf numFmtId="44" fontId="1" fillId="0" borderId="16" xfId="1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center" vertical="center"/>
    </xf>
    <xf numFmtId="44" fontId="18" fillId="0" borderId="0" xfId="0" applyNumberFormat="1" applyFont="1" applyBorder="1" applyAlignment="1" applyProtection="1">
      <alignment vertical="center"/>
    </xf>
    <xf numFmtId="44" fontId="2" fillId="0" borderId="0" xfId="0" applyNumberFormat="1" applyFont="1" applyAlignment="1" applyProtection="1">
      <alignment vertical="center"/>
    </xf>
    <xf numFmtId="44" fontId="2" fillId="0" borderId="0" xfId="1" applyFont="1" applyBorder="1" applyAlignment="1" applyProtection="1">
      <alignment vertical="center"/>
    </xf>
    <xf numFmtId="44" fontId="2" fillId="0" borderId="0" xfId="0" applyNumberFormat="1" applyFont="1" applyBorder="1" applyAlignment="1" applyProtection="1">
      <alignment vertical="center"/>
    </xf>
    <xf numFmtId="0" fontId="1" fillId="0" borderId="17" xfId="0" applyFont="1" applyFill="1" applyBorder="1" applyAlignment="1" applyProtection="1">
      <alignment horizontal="right" vertical="center"/>
    </xf>
    <xf numFmtId="9" fontId="1" fillId="0" borderId="0" xfId="2" applyFont="1" applyBorder="1" applyAlignment="1" applyProtection="1">
      <alignment vertical="center"/>
    </xf>
    <xf numFmtId="44" fontId="18" fillId="0" borderId="0" xfId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44" fontId="18" fillId="0" borderId="18" xfId="0" applyNumberFormat="1" applyFont="1" applyBorder="1" applyAlignment="1" applyProtection="1">
      <alignment vertical="center"/>
    </xf>
    <xf numFmtId="0" fontId="14" fillId="0" borderId="19" xfId="0" applyFont="1" applyFill="1" applyBorder="1" applyAlignment="1" applyProtection="1">
      <alignment horizontal="right" vertical="center"/>
    </xf>
    <xf numFmtId="3" fontId="18" fillId="0" borderId="0" xfId="0" applyNumberFormat="1" applyFont="1" applyAlignment="1" applyProtection="1">
      <alignment vertical="center"/>
    </xf>
    <xf numFmtId="44" fontId="21" fillId="0" borderId="0" xfId="0" applyNumberFormat="1" applyFont="1" applyAlignment="1" applyProtection="1">
      <alignment vertical="center"/>
    </xf>
    <xf numFmtId="44" fontId="1" fillId="0" borderId="20" xfId="0" applyNumberFormat="1" applyFont="1" applyFill="1" applyBorder="1" applyAlignment="1" applyProtection="1">
      <alignment vertical="center"/>
    </xf>
    <xf numFmtId="3" fontId="1" fillId="0" borderId="0" xfId="0" applyNumberFormat="1" applyFont="1" applyFill="1" applyBorder="1" applyAlignment="1" applyProtection="1">
      <alignment vertical="center"/>
    </xf>
    <xf numFmtId="0" fontId="1" fillId="0" borderId="20" xfId="0" applyFont="1" applyBorder="1" applyAlignment="1" applyProtection="1">
      <alignment vertical="center"/>
    </xf>
    <xf numFmtId="0" fontId="1" fillId="0" borderId="20" xfId="0" applyFont="1" applyFill="1" applyBorder="1" applyAlignment="1" applyProtection="1">
      <alignment vertical="center"/>
    </xf>
    <xf numFmtId="44" fontId="18" fillId="0" borderId="21" xfId="0" applyNumberFormat="1" applyFont="1" applyBorder="1" applyAlignment="1" applyProtection="1">
      <alignment vertical="center"/>
    </xf>
    <xf numFmtId="44" fontId="18" fillId="0" borderId="0" xfId="0" applyNumberFormat="1" applyFont="1" applyAlignment="1" applyProtection="1">
      <alignment vertical="center"/>
    </xf>
    <xf numFmtId="0" fontId="1" fillId="0" borderId="22" xfId="0" applyFont="1" applyBorder="1" applyAlignment="1" applyProtection="1">
      <alignment vertical="center"/>
    </xf>
    <xf numFmtId="3" fontId="1" fillId="0" borderId="23" xfId="0" applyNumberFormat="1" applyFont="1" applyBorder="1" applyAlignment="1" applyProtection="1">
      <alignment vertical="center"/>
    </xf>
    <xf numFmtId="44" fontId="1" fillId="0" borderId="23" xfId="1" applyFont="1" applyBorder="1" applyAlignment="1" applyProtection="1">
      <alignment vertical="center"/>
    </xf>
    <xf numFmtId="0" fontId="4" fillId="0" borderId="24" xfId="0" applyFont="1" applyFill="1" applyBorder="1" applyAlignment="1" applyProtection="1">
      <alignment horizontal="right" vertical="center"/>
    </xf>
    <xf numFmtId="44" fontId="5" fillId="3" borderId="8" xfId="0" applyNumberFormat="1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44" fontId="1" fillId="0" borderId="0" xfId="0" applyNumberFormat="1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22" fillId="0" borderId="0" xfId="0" applyFont="1" applyAlignment="1" applyProtection="1">
      <alignment vertical="center"/>
    </xf>
    <xf numFmtId="0" fontId="1" fillId="0" borderId="20" xfId="0" applyFont="1" applyBorder="1" applyAlignment="1" applyProtection="1">
      <alignment horizontal="right" vertical="center" wrapText="1"/>
    </xf>
    <xf numFmtId="44" fontId="18" fillId="0" borderId="19" xfId="0" applyNumberFormat="1" applyFont="1" applyBorder="1" applyAlignment="1" applyProtection="1">
      <alignment vertical="center"/>
    </xf>
    <xf numFmtId="44" fontId="18" fillId="0" borderId="23" xfId="1" applyFont="1" applyBorder="1" applyAlignment="1" applyProtection="1">
      <alignment vertical="center"/>
    </xf>
    <xf numFmtId="0" fontId="2" fillId="0" borderId="23" xfId="0" applyFont="1" applyBorder="1" applyAlignment="1" applyProtection="1">
      <alignment horizontal="right" vertical="center"/>
    </xf>
    <xf numFmtId="0" fontId="15" fillId="0" borderId="0" xfId="0" applyFont="1" applyFill="1" applyBorder="1" applyAlignment="1" applyProtection="1">
      <alignment vertical="center"/>
    </xf>
    <xf numFmtId="3" fontId="18" fillId="0" borderId="0" xfId="0" applyNumberFormat="1" applyFont="1" applyBorder="1" applyAlignment="1" applyProtection="1">
      <alignment vertical="center"/>
    </xf>
    <xf numFmtId="0" fontId="18" fillId="0" borderId="0" xfId="0" applyNumberFormat="1" applyFont="1" applyAlignment="1" applyProtection="1">
      <alignment horizontal="center" vertical="center"/>
    </xf>
    <xf numFmtId="0" fontId="1" fillId="0" borderId="20" xfId="0" applyFont="1" applyBorder="1" applyAlignment="1" applyProtection="1">
      <alignment horizontal="center" vertical="center"/>
    </xf>
    <xf numFmtId="0" fontId="6" fillId="0" borderId="20" xfId="0" applyFont="1" applyBorder="1" applyAlignment="1" applyProtection="1">
      <alignment horizontal="center" vertical="center" wrapText="1"/>
    </xf>
    <xf numFmtId="0" fontId="1" fillId="0" borderId="25" xfId="0" applyNumberFormat="1" applyFont="1" applyBorder="1" applyAlignment="1" applyProtection="1">
      <alignment horizontal="left" vertical="center"/>
    </xf>
    <xf numFmtId="0" fontId="1" fillId="0" borderId="20" xfId="0" applyFont="1" applyBorder="1" applyAlignment="1" applyProtection="1">
      <alignment horizontal="center" vertical="center" wrapText="1"/>
    </xf>
    <xf numFmtId="0" fontId="1" fillId="0" borderId="10" xfId="0" applyNumberFormat="1" applyFont="1" applyBorder="1" applyAlignment="1" applyProtection="1">
      <alignment horizontal="left" vertical="center"/>
    </xf>
    <xf numFmtId="44" fontId="1" fillId="0" borderId="0" xfId="1" quotePrefix="1" applyFont="1" applyBorder="1" applyAlignment="1" applyProtection="1">
      <alignment horizontal="center" vertical="center"/>
    </xf>
    <xf numFmtId="10" fontId="18" fillId="0" borderId="0" xfId="1" applyNumberFormat="1" applyFont="1" applyBorder="1" applyAlignment="1" applyProtection="1">
      <alignment horizontal="center" vertical="center"/>
    </xf>
    <xf numFmtId="6" fontId="1" fillId="0" borderId="0" xfId="0" applyNumberFormat="1" applyFont="1" applyBorder="1" applyAlignment="1" applyProtection="1">
      <alignment horizontal="center" vertical="center"/>
    </xf>
    <xf numFmtId="164" fontId="18" fillId="0" borderId="0" xfId="1" applyNumberFormat="1" applyFont="1" applyBorder="1" applyAlignment="1" applyProtection="1">
      <alignment horizontal="center" vertical="center"/>
    </xf>
    <xf numFmtId="165" fontId="1" fillId="0" borderId="10" xfId="0" applyNumberFormat="1" applyFont="1" applyBorder="1" applyAlignment="1" applyProtection="1">
      <alignment horizontal="center" vertical="center"/>
    </xf>
    <xf numFmtId="164" fontId="1" fillId="0" borderId="20" xfId="0" applyNumberFormat="1" applyFont="1" applyBorder="1" applyAlignment="1" applyProtection="1">
      <alignment horizontal="center" vertical="center"/>
    </xf>
    <xf numFmtId="0" fontId="1" fillId="0" borderId="22" xfId="0" applyFont="1" applyBorder="1" applyAlignment="1" applyProtection="1">
      <alignment horizontal="center" vertical="center" wrapText="1"/>
    </xf>
    <xf numFmtId="44" fontId="1" fillId="0" borderId="23" xfId="1" quotePrefix="1" applyFont="1" applyBorder="1" applyAlignment="1" applyProtection="1">
      <alignment horizontal="center" vertical="center"/>
    </xf>
    <xf numFmtId="164" fontId="18" fillId="0" borderId="23" xfId="1" applyNumberFormat="1" applyFont="1" applyBorder="1" applyAlignment="1" applyProtection="1">
      <alignment horizontal="center" vertical="center"/>
    </xf>
    <xf numFmtId="6" fontId="1" fillId="0" borderId="23" xfId="0" applyNumberFormat="1" applyFont="1" applyBorder="1" applyAlignment="1" applyProtection="1">
      <alignment horizontal="center" vertical="center"/>
    </xf>
    <xf numFmtId="165" fontId="1" fillId="0" borderId="24" xfId="0" applyNumberFormat="1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0" fontId="23" fillId="0" borderId="0" xfId="0" applyFont="1" applyAlignment="1" applyProtection="1">
      <alignment vertical="center"/>
    </xf>
    <xf numFmtId="166" fontId="1" fillId="0" borderId="0" xfId="1" quotePrefix="1" applyNumberFormat="1" applyFont="1" applyBorder="1" applyAlignment="1" applyProtection="1">
      <alignment horizontal="center" vertical="center"/>
    </xf>
    <xf numFmtId="6" fontId="1" fillId="0" borderId="0" xfId="0" applyNumberFormat="1" applyFont="1" applyBorder="1" applyAlignment="1" applyProtection="1">
      <alignment horizontal="center" vertical="center" wrapText="1"/>
    </xf>
    <xf numFmtId="0" fontId="24" fillId="0" borderId="0" xfId="0" applyFont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15" fillId="0" borderId="0" xfId="0" applyFont="1" applyFill="1" applyBorder="1" applyAlignment="1" applyProtection="1">
      <alignment horizontal="left" vertical="center"/>
    </xf>
    <xf numFmtId="44" fontId="18" fillId="0" borderId="0" xfId="1" applyFont="1" applyAlignment="1" applyProtection="1">
      <alignment vertical="center"/>
    </xf>
    <xf numFmtId="0" fontId="10" fillId="0" borderId="0" xfId="0" applyFont="1" applyAlignment="1" applyProtection="1">
      <alignment horizontal="left" vertical="center" indent="1"/>
    </xf>
    <xf numFmtId="44" fontId="10" fillId="0" borderId="0" xfId="1" applyFont="1" applyAlignment="1" applyProtection="1">
      <alignment horizontal="right" vertical="center"/>
    </xf>
    <xf numFmtId="0" fontId="1" fillId="0" borderId="0" xfId="0" applyFont="1" applyFill="1" applyBorder="1" applyAlignment="1" applyProtection="1">
      <alignment horizontal="right" vertical="center" wrapText="1"/>
    </xf>
    <xf numFmtId="164" fontId="1" fillId="0" borderId="0" xfId="0" applyNumberFormat="1" applyFont="1" applyAlignment="1" applyProtection="1">
      <alignment vertical="center"/>
    </xf>
    <xf numFmtId="167" fontId="1" fillId="0" borderId="0" xfId="1" applyNumberFormat="1" applyFont="1" applyBorder="1" applyAlignment="1" applyProtection="1">
      <alignment horizontal="right" vertical="center"/>
    </xf>
    <xf numFmtId="167" fontId="1" fillId="0" borderId="23" xfId="1" applyNumberFormat="1" applyFont="1" applyBorder="1" applyAlignment="1" applyProtection="1">
      <alignment horizontal="right" vertical="center"/>
    </xf>
    <xf numFmtId="0" fontId="1" fillId="0" borderId="27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165" fontId="18" fillId="5" borderId="0" xfId="0" applyNumberFormat="1" applyFont="1" applyFill="1" applyBorder="1" applyAlignment="1">
      <alignment vertical="center"/>
    </xf>
    <xf numFmtId="0" fontId="18" fillId="5" borderId="0" xfId="0" applyFont="1" applyFill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31" xfId="0" applyFont="1" applyBorder="1" applyAlignment="1">
      <alignment vertical="center"/>
    </xf>
    <xf numFmtId="0" fontId="18" fillId="0" borderId="32" xfId="0" applyFont="1" applyBorder="1" applyAlignment="1">
      <alignment horizontal="center" vertical="center"/>
    </xf>
    <xf numFmtId="164" fontId="18" fillId="5" borderId="0" xfId="0" applyNumberFormat="1" applyFont="1" applyFill="1" applyBorder="1" applyAlignment="1">
      <alignment horizontal="right" vertical="center"/>
    </xf>
    <xf numFmtId="3" fontId="18" fillId="0" borderId="0" xfId="0" applyNumberFormat="1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5" fontId="1" fillId="5" borderId="0" xfId="0" applyNumberFormat="1" applyFont="1" applyFill="1" applyBorder="1" applyAlignment="1">
      <alignment vertical="center"/>
    </xf>
    <xf numFmtId="3" fontId="1" fillId="0" borderId="0" xfId="0" applyNumberFormat="1" applyFont="1" applyBorder="1" applyAlignment="1">
      <alignment horizontal="center" vertical="center"/>
    </xf>
    <xf numFmtId="0" fontId="1" fillId="0" borderId="31" xfId="0" applyFont="1" applyBorder="1" applyAlignment="1">
      <alignment vertical="center"/>
    </xf>
    <xf numFmtId="3" fontId="1" fillId="0" borderId="31" xfId="0" applyNumberFormat="1" applyFont="1" applyBorder="1" applyAlignment="1">
      <alignment vertical="center"/>
    </xf>
    <xf numFmtId="0" fontId="1" fillId="0" borderId="3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5" fontId="1" fillId="5" borderId="5" xfId="0" applyNumberFormat="1" applyFont="1" applyFill="1" applyBorder="1" applyAlignment="1">
      <alignment vertical="center"/>
    </xf>
    <xf numFmtId="164" fontId="18" fillId="5" borderId="5" xfId="0" applyNumberFormat="1" applyFont="1" applyFill="1" applyBorder="1" applyAlignment="1">
      <alignment horizontal="right" vertical="center"/>
    </xf>
    <xf numFmtId="3" fontId="1" fillId="0" borderId="5" xfId="0" applyNumberFormat="1" applyFont="1" applyBorder="1" applyAlignment="1">
      <alignment horizontal="center" vertical="center"/>
    </xf>
    <xf numFmtId="3" fontId="1" fillId="0" borderId="34" xfId="0" applyNumberFormat="1" applyFont="1" applyBorder="1" applyAlignment="1">
      <alignment vertical="center"/>
    </xf>
    <xf numFmtId="0" fontId="0" fillId="0" borderId="0" xfId="0" applyBorder="1"/>
    <xf numFmtId="6" fontId="0" fillId="0" borderId="0" xfId="0" applyNumberFormat="1" applyBorder="1"/>
    <xf numFmtId="165" fontId="1" fillId="0" borderId="0" xfId="0" applyNumberFormat="1" applyFont="1" applyBorder="1" applyAlignment="1">
      <alignment vertical="center"/>
    </xf>
    <xf numFmtId="164" fontId="18" fillId="0" borderId="0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>
      <alignment vertical="center"/>
    </xf>
    <xf numFmtId="164" fontId="0" fillId="0" borderId="0" xfId="0" applyNumberFormat="1" applyBorder="1"/>
    <xf numFmtId="0" fontId="1" fillId="0" borderId="0" xfId="0" applyFont="1" applyBorder="1" applyAlignment="1">
      <alignment horizontal="left" vertical="center"/>
    </xf>
    <xf numFmtId="3" fontId="0" fillId="0" borderId="0" xfId="0" applyNumberFormat="1" applyBorder="1"/>
    <xf numFmtId="4" fontId="0" fillId="0" borderId="0" xfId="0" applyNumberFormat="1" applyBorder="1"/>
    <xf numFmtId="0" fontId="1" fillId="0" borderId="0" xfId="0" applyFont="1" applyFill="1" applyBorder="1" applyAlignment="1">
      <alignment horizontal="left" vertical="center"/>
    </xf>
    <xf numFmtId="166" fontId="18" fillId="5" borderId="0" xfId="2" applyNumberFormat="1" applyFont="1" applyFill="1" applyBorder="1" applyAlignment="1">
      <alignment vertical="center"/>
    </xf>
    <xf numFmtId="166" fontId="18" fillId="5" borderId="0" xfId="2" applyNumberFormat="1" applyFont="1" applyFill="1" applyBorder="1" applyAlignment="1">
      <alignment horizontal="right" vertical="center"/>
    </xf>
    <xf numFmtId="44" fontId="0" fillId="0" borderId="0" xfId="0" applyNumberFormat="1" applyBorder="1"/>
    <xf numFmtId="166" fontId="1" fillId="0" borderId="0" xfId="0" applyNumberFormat="1" applyFont="1" applyBorder="1" applyAlignment="1" applyProtection="1">
      <alignment horizontal="right" vertical="center"/>
    </xf>
    <xf numFmtId="164" fontId="1" fillId="0" borderId="0" xfId="0" applyNumberFormat="1" applyFont="1" applyBorder="1" applyAlignment="1" applyProtection="1">
      <alignment horizontal="center" vertical="center"/>
    </xf>
    <xf numFmtId="0" fontId="1" fillId="0" borderId="35" xfId="0" applyFont="1" applyBorder="1" applyAlignment="1" applyProtection="1">
      <alignment vertical="center"/>
    </xf>
    <xf numFmtId="44" fontId="18" fillId="0" borderId="36" xfId="0" applyNumberFormat="1" applyFont="1" applyBorder="1" applyAlignment="1" applyProtection="1">
      <alignment vertical="center"/>
    </xf>
    <xf numFmtId="3" fontId="1" fillId="0" borderId="0" xfId="1" applyNumberFormat="1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vertical="center"/>
    </xf>
    <xf numFmtId="3" fontId="1" fillId="0" borderId="0" xfId="0" applyNumberFormat="1" applyFont="1" applyFill="1" applyAlignment="1" applyProtection="1">
      <alignment vertical="center"/>
    </xf>
    <xf numFmtId="44" fontId="1" fillId="0" borderId="0" xfId="1" applyFont="1" applyFill="1" applyAlignment="1" applyProtection="1">
      <alignment vertical="center"/>
    </xf>
    <xf numFmtId="0" fontId="1" fillId="0" borderId="0" xfId="0" applyFont="1" applyFill="1" applyAlignment="1" applyProtection="1">
      <alignment vertical="center"/>
    </xf>
    <xf numFmtId="44" fontId="18" fillId="0" borderId="0" xfId="1" applyFont="1" applyAlignment="1" applyProtection="1">
      <alignment horizontal="right" vertical="center"/>
    </xf>
    <xf numFmtId="0" fontId="18" fillId="0" borderId="0" xfId="0" applyFont="1" applyFill="1" applyAlignment="1" applyProtection="1">
      <alignment vertical="center"/>
    </xf>
    <xf numFmtId="44" fontId="1" fillId="0" borderId="0" xfId="1" applyFont="1" applyFill="1" applyAlignment="1" applyProtection="1">
      <alignment horizontal="right" vertical="center"/>
    </xf>
    <xf numFmtId="0" fontId="1" fillId="0" borderId="0" xfId="0" applyFont="1" applyFill="1" applyAlignment="1" applyProtection="1">
      <alignment horizontal="right" vertical="center"/>
    </xf>
    <xf numFmtId="0" fontId="1" fillId="0" borderId="0" xfId="0" applyFont="1" applyFill="1" applyAlignment="1" applyProtection="1">
      <alignment horizontal="center" vertical="center"/>
      <protection locked="0"/>
    </xf>
    <xf numFmtId="44" fontId="9" fillId="0" borderId="0" xfId="1" applyFont="1" applyFill="1" applyAlignment="1" applyProtection="1">
      <alignment vertical="center"/>
    </xf>
    <xf numFmtId="0" fontId="18" fillId="0" borderId="0" xfId="0" applyFont="1" applyFill="1" applyAlignment="1" applyProtection="1">
      <alignment horizontal="right" vertical="center"/>
    </xf>
    <xf numFmtId="0" fontId="18" fillId="0" borderId="0" xfId="0" applyFont="1" applyFill="1" applyAlignment="1" applyProtection="1">
      <alignment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1" fillId="0" borderId="9" xfId="0" applyFont="1" applyBorder="1" applyAlignment="1" applyProtection="1">
      <alignment horizontal="left" vertical="center" indent="2"/>
    </xf>
    <xf numFmtId="3" fontId="1" fillId="0" borderId="4" xfId="1" applyNumberFormat="1" applyFont="1" applyFill="1" applyBorder="1" applyAlignment="1" applyProtection="1">
      <alignment horizontal="center" vertical="center"/>
    </xf>
    <xf numFmtId="44" fontId="1" fillId="0" borderId="2" xfId="1" applyFont="1" applyBorder="1" applyAlignment="1" applyProtection="1">
      <alignment vertical="center"/>
    </xf>
    <xf numFmtId="0" fontId="1" fillId="0" borderId="2" xfId="0" applyFont="1" applyBorder="1" applyAlignment="1" applyProtection="1">
      <alignment vertical="center"/>
    </xf>
    <xf numFmtId="166" fontId="1" fillId="0" borderId="23" xfId="1" quotePrefix="1" applyNumberFormat="1" applyFont="1" applyBorder="1" applyAlignment="1" applyProtection="1">
      <alignment horizontal="center" vertical="center"/>
    </xf>
    <xf numFmtId="6" fontId="1" fillId="0" borderId="23" xfId="0" applyNumberFormat="1" applyFont="1" applyBorder="1" applyAlignment="1" applyProtection="1">
      <alignment horizontal="center" vertical="center" wrapText="1"/>
    </xf>
    <xf numFmtId="0" fontId="6" fillId="0" borderId="17" xfId="0" applyFont="1" applyBorder="1" applyAlignment="1" applyProtection="1">
      <alignment horizontal="center" vertical="center" wrapText="1"/>
    </xf>
    <xf numFmtId="0" fontId="1" fillId="0" borderId="44" xfId="0" applyFont="1" applyBorder="1" applyAlignment="1" applyProtection="1">
      <alignment horizontal="center" vertical="center" wrapText="1"/>
    </xf>
    <xf numFmtId="0" fontId="1" fillId="0" borderId="19" xfId="0" applyFont="1" applyBorder="1" applyAlignment="1" applyProtection="1">
      <alignment horizontal="center" vertical="center" wrapText="1"/>
    </xf>
    <xf numFmtId="164" fontId="11" fillId="0" borderId="0" xfId="1" applyNumberFormat="1" applyFont="1" applyAlignment="1" applyProtection="1">
      <alignment horizontal="right" vertical="center"/>
    </xf>
    <xf numFmtId="0" fontId="2" fillId="4" borderId="7" xfId="0" applyFont="1" applyFill="1" applyBorder="1" applyAlignment="1" applyProtection="1">
      <alignment horizontal="center"/>
    </xf>
    <xf numFmtId="0" fontId="2" fillId="4" borderId="26" xfId="0" applyFont="1" applyFill="1" applyBorder="1" applyAlignment="1" applyProtection="1">
      <alignment horizontal="center"/>
    </xf>
    <xf numFmtId="0" fontId="2" fillId="4" borderId="1" xfId="0" applyFont="1" applyFill="1" applyBorder="1" applyAlignment="1" applyProtection="1">
      <alignment horizontal="center"/>
    </xf>
    <xf numFmtId="44" fontId="1" fillId="0" borderId="4" xfId="1" applyFont="1" applyFill="1" applyBorder="1" applyAlignment="1" applyProtection="1">
      <alignment vertical="center"/>
    </xf>
    <xf numFmtId="44" fontId="1" fillId="0" borderId="0" xfId="1" applyFont="1" applyFill="1" applyBorder="1" applyAlignment="1" applyProtection="1">
      <alignment vertical="center"/>
    </xf>
    <xf numFmtId="0" fontId="18" fillId="0" borderId="10" xfId="0" applyFont="1" applyBorder="1" applyAlignment="1" applyProtection="1">
      <alignment vertical="center"/>
    </xf>
    <xf numFmtId="167" fontId="1" fillId="0" borderId="20" xfId="1" applyNumberFormat="1" applyFont="1" applyBorder="1" applyAlignment="1" applyProtection="1">
      <alignment horizontal="right" vertical="center"/>
    </xf>
    <xf numFmtId="167" fontId="1" fillId="0" borderId="22" xfId="1" applyNumberFormat="1" applyFont="1" applyBorder="1" applyAlignment="1" applyProtection="1">
      <alignment horizontal="right" vertical="center"/>
    </xf>
    <xf numFmtId="0" fontId="18" fillId="0" borderId="11" xfId="0" applyFont="1" applyBorder="1" applyAlignment="1" applyProtection="1">
      <alignment vertical="center"/>
    </xf>
    <xf numFmtId="3" fontId="18" fillId="0" borderId="4" xfId="0" applyNumberFormat="1" applyFont="1" applyBorder="1" applyAlignment="1" applyProtection="1">
      <alignment vertical="center"/>
    </xf>
    <xf numFmtId="44" fontId="18" fillId="0" borderId="4" xfId="1" applyFont="1" applyBorder="1" applyAlignment="1" applyProtection="1">
      <alignment vertical="center"/>
    </xf>
    <xf numFmtId="0" fontId="18" fillId="0" borderId="15" xfId="0" applyFont="1" applyBorder="1" applyAlignment="1" applyProtection="1">
      <alignment vertical="center"/>
    </xf>
    <xf numFmtId="44" fontId="18" fillId="0" borderId="12" xfId="1" applyFont="1" applyBorder="1" applyAlignment="1" applyProtection="1">
      <alignment vertical="center"/>
    </xf>
    <xf numFmtId="0" fontId="18" fillId="0" borderId="13" xfId="0" applyFont="1" applyBorder="1" applyAlignment="1" applyProtection="1">
      <alignment vertical="center"/>
    </xf>
    <xf numFmtId="3" fontId="1" fillId="9" borderId="4" xfId="1" applyNumberFormat="1" applyFont="1" applyFill="1" applyBorder="1" applyAlignment="1" applyProtection="1">
      <alignment horizontal="center" vertical="center"/>
      <protection locked="0"/>
    </xf>
    <xf numFmtId="44" fontId="1" fillId="9" borderId="4" xfId="1" applyFont="1" applyFill="1" applyBorder="1" applyAlignment="1" applyProtection="1">
      <alignment horizontal="center" vertical="center"/>
      <protection locked="0"/>
    </xf>
    <xf numFmtId="44" fontId="1" fillId="9" borderId="4" xfId="1" applyFont="1" applyFill="1" applyBorder="1" applyAlignment="1" applyProtection="1">
      <alignment vertical="center"/>
      <protection locked="0"/>
    </xf>
    <xf numFmtId="3" fontId="1" fillId="2" borderId="1" xfId="1" applyNumberFormat="1" applyFont="1" applyFill="1" applyBorder="1" applyAlignment="1" applyProtection="1">
      <alignment horizontal="center" vertical="center"/>
      <protection locked="0"/>
    </xf>
    <xf numFmtId="0" fontId="0" fillId="10" borderId="41" xfId="0" applyFill="1" applyBorder="1"/>
    <xf numFmtId="10" fontId="0" fillId="10" borderId="42" xfId="2" applyNumberFormat="1" applyFont="1" applyFill="1" applyBorder="1"/>
    <xf numFmtId="0" fontId="0" fillId="10" borderId="43" xfId="0" applyFill="1" applyBorder="1"/>
    <xf numFmtId="0" fontId="1" fillId="0" borderId="2" xfId="0" applyFont="1" applyFill="1" applyBorder="1" applyAlignment="1" applyProtection="1">
      <alignment horizontal="left" vertical="center" indent="1"/>
    </xf>
    <xf numFmtId="4" fontId="1" fillId="0" borderId="8" xfId="1" applyNumberFormat="1" applyFont="1" applyFill="1" applyBorder="1" applyAlignment="1" applyProtection="1">
      <alignment horizontal="center" vertical="center"/>
    </xf>
    <xf numFmtId="3" fontId="18" fillId="9" borderId="4" xfId="0" applyNumberFormat="1" applyFont="1" applyFill="1" applyBorder="1" applyAlignment="1" applyProtection="1">
      <alignment horizontal="center" vertical="center"/>
      <protection locked="0"/>
    </xf>
    <xf numFmtId="44" fontId="1" fillId="0" borderId="4" xfId="1" applyFont="1" applyFill="1" applyBorder="1" applyAlignment="1" applyProtection="1">
      <alignment horizontal="center" vertical="center"/>
    </xf>
    <xf numFmtId="3" fontId="1" fillId="2" borderId="23" xfId="1" applyNumberFormat="1" applyFont="1" applyFill="1" applyBorder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vertical="center"/>
    </xf>
    <xf numFmtId="0" fontId="30" fillId="0" borderId="5" xfId="0" applyFont="1" applyBorder="1" applyAlignment="1" applyProtection="1">
      <alignment vertical="center"/>
    </xf>
    <xf numFmtId="0" fontId="1" fillId="0" borderId="5" xfId="0" applyFont="1" applyFill="1" applyBorder="1" applyAlignment="1" applyProtection="1">
      <alignment horizontal="left" vertical="center" indent="1"/>
    </xf>
    <xf numFmtId="0" fontId="8" fillId="0" borderId="0" xfId="0" applyFont="1" applyAlignment="1" applyProtection="1">
      <alignment horizontal="center" vertical="center"/>
    </xf>
    <xf numFmtId="0" fontId="28" fillId="0" borderId="0" xfId="0" applyFont="1" applyAlignment="1" applyProtection="1">
      <alignment horizontal="center" vertical="center"/>
    </xf>
    <xf numFmtId="0" fontId="7" fillId="6" borderId="0" xfId="0" applyFont="1" applyFill="1" applyAlignment="1" applyProtection="1">
      <alignment horizontal="center" vertical="center"/>
    </xf>
    <xf numFmtId="164" fontId="11" fillId="6" borderId="0" xfId="1" applyNumberFormat="1" applyFont="1" applyFill="1" applyAlignment="1" applyProtection="1">
      <alignment horizontal="right" vertical="center"/>
    </xf>
    <xf numFmtId="44" fontId="12" fillId="6" borderId="2" xfId="1" applyFont="1" applyFill="1" applyBorder="1" applyAlignment="1" applyProtection="1">
      <alignment horizontal="right" vertical="center"/>
    </xf>
    <xf numFmtId="0" fontId="18" fillId="6" borderId="37" xfId="0" applyFont="1" applyFill="1" applyBorder="1" applyAlignment="1" applyProtection="1">
      <alignment horizontal="left" vertical="center"/>
      <protection locked="0"/>
    </xf>
    <xf numFmtId="0" fontId="18" fillId="6" borderId="38" xfId="0" applyFont="1" applyFill="1" applyBorder="1" applyAlignment="1" applyProtection="1">
      <alignment horizontal="left" vertical="center"/>
      <protection locked="0"/>
    </xf>
    <xf numFmtId="0" fontId="18" fillId="6" borderId="39" xfId="0" applyFont="1" applyFill="1" applyBorder="1" applyAlignment="1" applyProtection="1">
      <alignment horizontal="left" vertical="center"/>
      <protection locked="0"/>
    </xf>
    <xf numFmtId="0" fontId="18" fillId="6" borderId="40" xfId="0" applyFont="1" applyFill="1" applyBorder="1" applyAlignment="1" applyProtection="1">
      <alignment horizontal="left" vertical="center"/>
      <protection locked="0"/>
    </xf>
    <xf numFmtId="164" fontId="12" fillId="6" borderId="35" xfId="1" applyNumberFormat="1" applyFont="1" applyFill="1" applyBorder="1" applyAlignment="1" applyProtection="1">
      <alignment horizontal="right" vertical="center"/>
    </xf>
    <xf numFmtId="0" fontId="6" fillId="0" borderId="35" xfId="0" applyFont="1" applyBorder="1" applyAlignment="1" applyProtection="1">
      <alignment horizontal="center" vertical="center"/>
    </xf>
    <xf numFmtId="0" fontId="6" fillId="0" borderId="25" xfId="0" applyFont="1" applyBorder="1" applyAlignment="1" applyProtection="1">
      <alignment horizontal="center" vertical="center"/>
    </xf>
    <xf numFmtId="3" fontId="22" fillId="8" borderId="7" xfId="0" applyNumberFormat="1" applyFont="1" applyFill="1" applyBorder="1" applyAlignment="1" applyProtection="1">
      <alignment horizontal="center" vertical="center"/>
    </xf>
    <xf numFmtId="3" fontId="22" fillId="8" borderId="26" xfId="0" applyNumberFormat="1" applyFont="1" applyFill="1" applyBorder="1" applyAlignment="1" applyProtection="1">
      <alignment horizontal="center" vertical="center"/>
    </xf>
    <xf numFmtId="3" fontId="22" fillId="8" borderId="1" xfId="0" applyNumberFormat="1" applyFont="1" applyFill="1" applyBorder="1" applyAlignment="1" applyProtection="1">
      <alignment horizontal="center" vertical="center"/>
    </xf>
    <xf numFmtId="0" fontId="6" fillId="0" borderId="45" xfId="0" applyFont="1" applyBorder="1" applyAlignment="1" applyProtection="1">
      <alignment horizontal="center" vertical="center"/>
    </xf>
    <xf numFmtId="164" fontId="11" fillId="6" borderId="23" xfId="1" applyNumberFormat="1" applyFont="1" applyFill="1" applyBorder="1" applyAlignment="1" applyProtection="1">
      <alignment horizontal="right" vertical="center"/>
    </xf>
    <xf numFmtId="3" fontId="22" fillId="7" borderId="7" xfId="0" applyNumberFormat="1" applyFont="1" applyFill="1" applyBorder="1" applyAlignment="1" applyProtection="1">
      <alignment horizontal="center" vertical="center"/>
    </xf>
    <xf numFmtId="3" fontId="22" fillId="7" borderId="26" xfId="0" applyNumberFormat="1" applyFont="1" applyFill="1" applyBorder="1" applyAlignment="1" applyProtection="1">
      <alignment horizontal="center" vertical="center"/>
    </xf>
    <xf numFmtId="3" fontId="22" fillId="7" borderId="1" xfId="0" applyNumberFormat="1" applyFont="1" applyFill="1" applyBorder="1" applyAlignment="1" applyProtection="1">
      <alignment horizontal="center" vertical="center"/>
    </xf>
    <xf numFmtId="0" fontId="2" fillId="4" borderId="7" xfId="0" applyFont="1" applyFill="1" applyBorder="1" applyAlignment="1" applyProtection="1">
      <alignment horizontal="center"/>
    </xf>
    <xf numFmtId="0" fontId="2" fillId="4" borderId="26" xfId="0" applyFont="1" applyFill="1" applyBorder="1" applyAlignment="1" applyProtection="1">
      <alignment horizontal="center"/>
    </xf>
    <xf numFmtId="0" fontId="2" fillId="4" borderId="1" xfId="0" applyFont="1" applyFill="1" applyBorder="1" applyAlignment="1" applyProtection="1">
      <alignment horizontal="center"/>
    </xf>
    <xf numFmtId="164" fontId="12" fillId="6" borderId="0" xfId="1" applyNumberFormat="1" applyFont="1" applyFill="1" applyAlignment="1" applyProtection="1">
      <alignment horizontal="right" vertical="center"/>
    </xf>
    <xf numFmtId="44" fontId="3" fillId="0" borderId="26" xfId="1" applyFont="1" applyBorder="1" applyAlignment="1" applyProtection="1">
      <alignment horizontal="center" vertical="center"/>
    </xf>
    <xf numFmtId="44" fontId="3" fillId="0" borderId="1" xfId="1" applyFont="1" applyBorder="1" applyAlignment="1" applyProtection="1">
      <alignment horizontal="center" vertical="center"/>
    </xf>
    <xf numFmtId="0" fontId="6" fillId="0" borderId="35" xfId="0" applyFont="1" applyBorder="1" applyAlignment="1" applyProtection="1">
      <alignment horizontal="left" vertical="center"/>
    </xf>
    <xf numFmtId="0" fontId="2" fillId="0" borderId="8" xfId="0" applyFont="1" applyBorder="1" applyAlignment="1" applyProtection="1">
      <alignment horizontal="right" vertical="center"/>
    </xf>
    <xf numFmtId="0" fontId="2" fillId="6" borderId="7" xfId="0" applyFont="1" applyFill="1" applyBorder="1" applyAlignment="1" applyProtection="1">
      <alignment horizontal="center"/>
    </xf>
    <xf numFmtId="0" fontId="2" fillId="6" borderId="26" xfId="0" applyFont="1" applyFill="1" applyBorder="1" applyAlignment="1" applyProtection="1">
      <alignment horizontal="center"/>
    </xf>
    <xf numFmtId="0" fontId="2" fillId="6" borderId="1" xfId="0" applyFont="1" applyFill="1" applyBorder="1" applyAlignment="1" applyProtection="1">
      <alignment horizontal="center"/>
    </xf>
    <xf numFmtId="0" fontId="0" fillId="10" borderId="41" xfId="0" applyFill="1" applyBorder="1" applyAlignment="1">
      <alignment horizontal="center"/>
    </xf>
    <xf numFmtId="0" fontId="0" fillId="10" borderId="42" xfId="0" applyFill="1" applyBorder="1" applyAlignment="1">
      <alignment horizontal="center"/>
    </xf>
    <xf numFmtId="0" fontId="0" fillId="10" borderId="43" xfId="0" applyFill="1" applyBorder="1" applyAlignment="1">
      <alignment horizontal="center"/>
    </xf>
    <xf numFmtId="0" fontId="1" fillId="0" borderId="0" xfId="0" applyFont="1" applyFill="1" applyBorder="1" applyAlignment="1" applyProtection="1">
      <alignment horizontal="right" vertical="center" wrapText="1"/>
    </xf>
    <xf numFmtId="0" fontId="18" fillId="0" borderId="0" xfId="0" applyFont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2" fillId="7" borderId="41" xfId="0" applyFont="1" applyFill="1" applyBorder="1" applyAlignment="1">
      <alignment horizontal="center" vertical="center"/>
    </xf>
    <xf numFmtId="0" fontId="2" fillId="7" borderId="42" xfId="0" applyFont="1" applyFill="1" applyBorder="1" applyAlignment="1">
      <alignment horizontal="center" vertical="center"/>
    </xf>
    <xf numFmtId="0" fontId="2" fillId="7" borderId="43" xfId="0" applyFont="1" applyFill="1" applyBorder="1" applyAlignment="1">
      <alignment horizontal="center" vertical="center"/>
    </xf>
    <xf numFmtId="0" fontId="18" fillId="0" borderId="0" xfId="0" applyFont="1" applyAlignment="1" applyProtection="1">
      <alignment horizontal="right" vertical="center"/>
    </xf>
  </cellXfs>
  <cellStyles count="3">
    <cellStyle name="Currency" xfId="1" builtinId="4"/>
    <cellStyle name="Normal" xfId="0" builtinId="0"/>
    <cellStyle name="Percent" xfId="2" builtinId="5"/>
  </cellStyles>
  <dxfs count="14">
    <dxf>
      <font>
        <color theme="6" tint="0.59996337778862885"/>
      </font>
    </dxf>
    <dxf>
      <font>
        <b val="0"/>
        <i/>
        <color rgb="FFFF0000"/>
      </font>
    </dxf>
    <dxf>
      <font>
        <color rgb="FFFF0000"/>
      </font>
    </dxf>
    <dxf>
      <font>
        <color theme="0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1371600</xdr:colOff>
      <xdr:row>101</xdr:row>
      <xdr:rowOff>118110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E9C90A2-646C-4FC7-A9ED-F4051FFAB658}"/>
            </a:ext>
          </a:extLst>
        </xdr:cNvPr>
        <xdr:cNvSpPr txBox="1"/>
      </xdr:nvSpPr>
      <xdr:spPr>
        <a:xfrm>
          <a:off x="1409700" y="175469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W/ENGINEERING/DS_Fees/Fee_Calc_Sheets/2020-21/Grad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 Sheet"/>
      <sheetName val="grading"/>
      <sheetName val="Sewer Bond and Plan Check Fee"/>
      <sheetName val="Instructions"/>
      <sheetName val="Grading Fee Calcs"/>
      <sheetName val="Tables"/>
    </sheetNames>
    <sheetDataSet>
      <sheetData sheetId="0"/>
      <sheetData sheetId="1"/>
      <sheetData sheetId="2"/>
      <sheetData sheetId="3" refreshError="1">
        <row r="6">
          <cell r="D6">
            <v>1.014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67"/>
  <sheetViews>
    <sheetView tabSelected="1" zoomScale="115" zoomScaleNormal="115" workbookViewId="0">
      <selection activeCell="A20" sqref="A20"/>
    </sheetView>
  </sheetViews>
  <sheetFormatPr defaultRowHeight="12.75" x14ac:dyDescent="0.25"/>
  <cols>
    <col min="1" max="1" width="47.7109375" style="8" customWidth="1"/>
    <col min="2" max="2" width="12.140625" style="69" customWidth="1"/>
    <col min="3" max="3" width="12.140625" style="119" customWidth="1"/>
    <col min="4" max="4" width="8.28515625" style="119" customWidth="1"/>
    <col min="5" max="5" width="15.140625" style="8" customWidth="1"/>
    <col min="6" max="6" width="14.140625" style="8" customWidth="1"/>
    <col min="7" max="7" width="4.85546875" style="93" customWidth="1"/>
    <col min="8" max="8" width="11.7109375" style="8" customWidth="1"/>
    <col min="9" max="10" width="11.28515625" style="8" bestFit="1" customWidth="1"/>
    <col min="11" max="11" width="11.28515625" style="8" hidden="1" customWidth="1"/>
    <col min="12" max="12" width="12.28515625" style="8" hidden="1" customWidth="1"/>
    <col min="13" max="16384" width="9.140625" style="8"/>
  </cols>
  <sheetData>
    <row r="1" spans="1:8" x14ac:dyDescent="0.25">
      <c r="A1" s="4" t="s">
        <v>17</v>
      </c>
      <c r="B1" s="5"/>
      <c r="C1" s="6"/>
      <c r="D1" s="6"/>
      <c r="E1" s="4"/>
      <c r="F1" s="4"/>
      <c r="G1" s="7"/>
      <c r="H1" s="4"/>
    </row>
    <row r="2" spans="1:8" ht="15.75" x14ac:dyDescent="0.25">
      <c r="A2" s="221" t="s">
        <v>13</v>
      </c>
      <c r="B2" s="221"/>
      <c r="C2" s="221"/>
      <c r="D2" s="221"/>
      <c r="E2" s="221"/>
      <c r="F2" s="221"/>
      <c r="G2" s="7"/>
      <c r="H2" s="4"/>
    </row>
    <row r="3" spans="1:8" ht="15.75" x14ac:dyDescent="0.25">
      <c r="A3" s="221" t="s">
        <v>87</v>
      </c>
      <c r="B3" s="221"/>
      <c r="C3" s="221"/>
      <c r="D3" s="221"/>
      <c r="E3" s="221"/>
      <c r="F3" s="221"/>
      <c r="G3" s="7"/>
      <c r="H3" s="4"/>
    </row>
    <row r="4" spans="1:8" x14ac:dyDescent="0.25">
      <c r="A4" s="222" t="s">
        <v>154</v>
      </c>
      <c r="B4" s="222"/>
      <c r="C4" s="222"/>
      <c r="D4" s="222"/>
      <c r="E4" s="222"/>
      <c r="F4" s="222"/>
      <c r="G4" s="7"/>
      <c r="H4" s="4"/>
    </row>
    <row r="5" spans="1:8" ht="18" x14ac:dyDescent="0.25">
      <c r="A5" s="223" t="s">
        <v>123</v>
      </c>
      <c r="B5" s="223"/>
      <c r="C5" s="223"/>
      <c r="D5" s="223"/>
      <c r="E5" s="223"/>
      <c r="F5" s="223"/>
      <c r="G5" s="7"/>
      <c r="H5" s="4"/>
    </row>
    <row r="6" spans="1:8" ht="13.5" thickBot="1" x14ac:dyDescent="0.3">
      <c r="A6" s="10"/>
      <c r="B6" s="11"/>
      <c r="C6" s="12"/>
      <c r="D6" s="12"/>
      <c r="E6" s="10"/>
      <c r="F6" s="10"/>
      <c r="G6" s="7"/>
      <c r="H6" s="4"/>
    </row>
    <row r="7" spans="1:8" ht="14.25" thickTop="1" thickBot="1" x14ac:dyDescent="0.3">
      <c r="A7" s="4"/>
      <c r="B7" s="9"/>
      <c r="G7" s="7"/>
      <c r="H7" s="4"/>
    </row>
    <row r="8" spans="1:8" ht="15" customHeight="1" x14ac:dyDescent="0.25">
      <c r="C8" s="6"/>
      <c r="D8" s="15" t="s">
        <v>116</v>
      </c>
      <c r="E8" s="226" t="s">
        <v>144</v>
      </c>
      <c r="F8" s="227"/>
      <c r="G8" s="7"/>
      <c r="H8" s="4"/>
    </row>
    <row r="9" spans="1:8" ht="15" customHeight="1" thickBot="1" x14ac:dyDescent="0.3">
      <c r="E9" s="228"/>
      <c r="F9" s="229"/>
      <c r="G9" s="7"/>
      <c r="H9" s="4"/>
    </row>
    <row r="10" spans="1:8" x14ac:dyDescent="0.25">
      <c r="A10" s="169" t="s">
        <v>31</v>
      </c>
      <c r="B10" s="170"/>
      <c r="C10" s="171"/>
      <c r="D10" s="171"/>
      <c r="E10" s="172"/>
      <c r="F10" s="172"/>
      <c r="G10" s="7"/>
      <c r="H10" s="4"/>
    </row>
    <row r="11" spans="1:8" x14ac:dyDescent="0.25">
      <c r="A11" s="172" t="s">
        <v>122</v>
      </c>
      <c r="B11" s="170"/>
      <c r="C11" s="171"/>
      <c r="D11" s="171"/>
      <c r="E11" s="172"/>
      <c r="F11" s="172"/>
      <c r="G11" s="7"/>
      <c r="H11" s="4"/>
    </row>
    <row r="12" spans="1:8" x14ac:dyDescent="0.25">
      <c r="A12" s="172" t="s">
        <v>146</v>
      </c>
      <c r="B12" s="170"/>
      <c r="C12" s="171"/>
      <c r="D12" s="171"/>
      <c r="E12" s="172"/>
      <c r="F12" s="172"/>
      <c r="G12" s="7"/>
      <c r="H12" s="4"/>
    </row>
    <row r="13" spans="1:8" x14ac:dyDescent="0.25">
      <c r="A13" s="172" t="s">
        <v>153</v>
      </c>
      <c r="B13" s="170"/>
      <c r="C13" s="171"/>
      <c r="D13" s="171"/>
      <c r="E13" s="172"/>
      <c r="F13" s="172"/>
      <c r="G13" s="7"/>
      <c r="H13" s="4"/>
    </row>
    <row r="14" spans="1:8" x14ac:dyDescent="0.25">
      <c r="A14" s="172" t="s">
        <v>147</v>
      </c>
      <c r="B14" s="170"/>
      <c r="C14" s="171"/>
      <c r="D14" s="171"/>
      <c r="E14" s="172"/>
      <c r="F14" s="172"/>
      <c r="G14" s="7"/>
      <c r="H14" s="4"/>
    </row>
    <row r="15" spans="1:8" x14ac:dyDescent="0.25">
      <c r="A15" s="169" t="s">
        <v>82</v>
      </c>
      <c r="B15" s="172"/>
      <c r="C15" s="172"/>
      <c r="D15" s="172"/>
      <c r="E15" s="172"/>
      <c r="F15" s="172"/>
      <c r="G15" s="7"/>
      <c r="H15" s="4"/>
    </row>
    <row r="16" spans="1:8" x14ac:dyDescent="0.25">
      <c r="A16" s="172" t="s">
        <v>141</v>
      </c>
      <c r="B16" s="172"/>
      <c r="C16" s="172"/>
      <c r="D16" s="172"/>
      <c r="E16" s="172"/>
      <c r="F16" s="172"/>
      <c r="G16" s="7"/>
      <c r="H16" s="4"/>
    </row>
    <row r="17" spans="1:17" ht="13.5" thickBot="1" x14ac:dyDescent="0.3">
      <c r="A17" s="220" t="s">
        <v>142</v>
      </c>
      <c r="B17" s="11"/>
      <c r="C17" s="12"/>
      <c r="D17" s="12"/>
      <c r="E17" s="10"/>
      <c r="F17" s="10"/>
      <c r="G17" s="7"/>
      <c r="H17" s="4"/>
    </row>
    <row r="18" spans="1:17" ht="13.5" thickTop="1" x14ac:dyDescent="0.25">
      <c r="A18" s="4"/>
      <c r="B18" s="9"/>
      <c r="C18" s="6"/>
      <c r="D18" s="6"/>
      <c r="E18" s="4"/>
      <c r="F18" s="4"/>
      <c r="G18" s="7"/>
      <c r="H18" s="4"/>
    </row>
    <row r="19" spans="1:17" x14ac:dyDescent="0.25">
      <c r="A19" s="13" t="s">
        <v>14</v>
      </c>
      <c r="B19" s="14"/>
      <c r="C19" s="4"/>
      <c r="D19" s="4"/>
      <c r="E19" s="4"/>
      <c r="F19" s="4"/>
      <c r="G19" s="7"/>
      <c r="H19" s="4"/>
    </row>
    <row r="20" spans="1:17" x14ac:dyDescent="0.25">
      <c r="A20" s="3"/>
      <c r="B20" s="13"/>
      <c r="D20" s="173" t="s">
        <v>78</v>
      </c>
      <c r="E20" s="3"/>
      <c r="F20" s="3"/>
      <c r="G20" s="7"/>
      <c r="H20" s="4"/>
      <c r="M20" s="174"/>
      <c r="N20" s="174"/>
      <c r="O20" s="174"/>
      <c r="P20" s="174"/>
      <c r="Q20" s="174"/>
    </row>
    <row r="21" spans="1:17" x14ac:dyDescent="0.25">
      <c r="A21" s="120" t="s">
        <v>26</v>
      </c>
      <c r="B21" s="13"/>
      <c r="D21" s="173"/>
      <c r="G21" s="7"/>
      <c r="H21" s="4"/>
      <c r="M21" s="175"/>
      <c r="N21" s="171"/>
      <c r="O21" s="176"/>
      <c r="P21" s="177"/>
      <c r="Q21" s="174"/>
    </row>
    <row r="22" spans="1:17" ht="15" x14ac:dyDescent="0.25">
      <c r="A22" s="3"/>
      <c r="B22" s="13"/>
      <c r="D22" s="173" t="s">
        <v>117</v>
      </c>
      <c r="E22" s="3"/>
      <c r="F22" s="3"/>
      <c r="G22" s="7"/>
      <c r="H22" s="4"/>
      <c r="M22" s="178"/>
      <c r="N22" s="171"/>
      <c r="O22" s="179"/>
      <c r="P22" s="180"/>
      <c r="Q22" s="174"/>
    </row>
    <row r="23" spans="1:17" x14ac:dyDescent="0.25">
      <c r="A23" s="120" t="s">
        <v>83</v>
      </c>
      <c r="B23" s="9"/>
      <c r="D23" s="173"/>
      <c r="G23" s="7"/>
      <c r="H23" s="4"/>
      <c r="M23" s="174"/>
      <c r="N23" s="174"/>
      <c r="O23" s="180"/>
      <c r="P23" s="180"/>
      <c r="Q23" s="174"/>
    </row>
    <row r="24" spans="1:17" x14ac:dyDescent="0.25">
      <c r="A24" s="3"/>
      <c r="B24" s="9"/>
      <c r="D24" s="173" t="s">
        <v>118</v>
      </c>
      <c r="E24" s="3"/>
      <c r="F24" s="3"/>
      <c r="G24" s="7"/>
      <c r="H24" s="4"/>
      <c r="M24" s="171"/>
      <c r="N24" s="171"/>
      <c r="O24" s="176"/>
      <c r="P24" s="177"/>
      <c r="Q24" s="174"/>
    </row>
    <row r="25" spans="1:17" x14ac:dyDescent="0.25">
      <c r="A25" s="120" t="s">
        <v>84</v>
      </c>
      <c r="B25" s="9"/>
      <c r="G25" s="7"/>
      <c r="H25" s="4"/>
      <c r="M25" s="171"/>
      <c r="N25" s="171"/>
      <c r="O25" s="176"/>
      <c r="P25" s="177"/>
      <c r="Q25" s="174"/>
    </row>
    <row r="26" spans="1:17" x14ac:dyDescent="0.25">
      <c r="A26" s="3"/>
      <c r="B26" s="9"/>
      <c r="D26" s="16"/>
      <c r="E26" s="213"/>
      <c r="F26" s="213"/>
      <c r="G26" s="7"/>
      <c r="H26" s="4"/>
      <c r="M26" s="171"/>
      <c r="N26" s="171"/>
      <c r="O26" s="176"/>
      <c r="P26" s="177"/>
      <c r="Q26" s="174"/>
    </row>
    <row r="27" spans="1:17" x14ac:dyDescent="0.25">
      <c r="A27" s="120" t="s">
        <v>79</v>
      </c>
      <c r="B27" s="9"/>
      <c r="G27" s="7"/>
      <c r="H27" s="4"/>
      <c r="M27" s="171"/>
      <c r="N27" s="171"/>
      <c r="O27" s="176"/>
      <c r="P27" s="181"/>
      <c r="Q27" s="174"/>
    </row>
    <row r="28" spans="1:17" x14ac:dyDescent="0.25">
      <c r="A28" s="19" t="s">
        <v>143</v>
      </c>
      <c r="B28" s="9"/>
      <c r="C28" s="6"/>
      <c r="D28" s="6"/>
      <c r="E28" s="4"/>
      <c r="F28" s="4"/>
      <c r="G28" s="7"/>
      <c r="H28" s="4"/>
      <c r="M28" s="171"/>
      <c r="N28" s="171"/>
      <c r="O28" s="172"/>
      <c r="P28" s="172"/>
      <c r="Q28" s="174"/>
    </row>
    <row r="29" spans="1:17" x14ac:dyDescent="0.25">
      <c r="B29" s="9"/>
      <c r="C29" s="6"/>
      <c r="D29" s="6"/>
      <c r="E29" s="4"/>
      <c r="F29" s="4"/>
      <c r="G29" s="7"/>
      <c r="H29" s="4"/>
    </row>
    <row r="30" spans="1:17" x14ac:dyDescent="0.25">
      <c r="A30" s="4"/>
      <c r="B30" s="9"/>
      <c r="C30" s="13" t="s">
        <v>15</v>
      </c>
      <c r="D30" s="6"/>
      <c r="E30" s="4"/>
      <c r="F30" s="4"/>
      <c r="G30" s="7"/>
      <c r="H30" s="4"/>
    </row>
    <row r="31" spans="1:17" x14ac:dyDescent="0.25">
      <c r="A31" s="4"/>
      <c r="B31" s="9"/>
      <c r="C31" s="121" t="s">
        <v>26</v>
      </c>
      <c r="D31" s="184"/>
      <c r="E31" s="185"/>
      <c r="F31" s="185"/>
      <c r="G31" s="7"/>
      <c r="H31" s="4"/>
    </row>
    <row r="32" spans="1:17" x14ac:dyDescent="0.25">
      <c r="A32" s="4"/>
      <c r="B32" s="9"/>
      <c r="C32" s="15"/>
      <c r="D32" s="20"/>
      <c r="E32" s="21"/>
      <c r="F32" s="21"/>
      <c r="G32" s="7"/>
      <c r="H32" s="4"/>
    </row>
    <row r="33" spans="1:8" x14ac:dyDescent="0.25">
      <c r="A33" s="16" t="s">
        <v>148</v>
      </c>
      <c r="B33" s="217" t="s">
        <v>145</v>
      </c>
      <c r="C33" s="121" t="s">
        <v>27</v>
      </c>
      <c r="D33" s="184"/>
      <c r="E33" s="185"/>
      <c r="F33" s="185"/>
      <c r="G33" s="7"/>
      <c r="H33" s="4"/>
    </row>
    <row r="34" spans="1:8" x14ac:dyDescent="0.25">
      <c r="A34" s="218" t="s">
        <v>149</v>
      </c>
      <c r="B34" s="9"/>
      <c r="C34" s="15"/>
      <c r="D34" s="20"/>
      <c r="E34" s="21"/>
      <c r="F34" s="21"/>
      <c r="G34" s="7"/>
      <c r="H34" s="4"/>
    </row>
    <row r="35" spans="1:8" x14ac:dyDescent="0.25">
      <c r="A35" s="218" t="s">
        <v>150</v>
      </c>
      <c r="B35" s="9"/>
      <c r="C35" s="121" t="s">
        <v>28</v>
      </c>
      <c r="D35" s="184"/>
      <c r="E35" s="185"/>
      <c r="F35" s="185"/>
      <c r="G35" s="7"/>
      <c r="H35" s="4"/>
    </row>
    <row r="36" spans="1:8" ht="13.5" thickBot="1" x14ac:dyDescent="0.3">
      <c r="A36" s="219" t="s">
        <v>151</v>
      </c>
      <c r="B36" s="11"/>
      <c r="C36" s="12"/>
      <c r="D36" s="12"/>
      <c r="E36" s="10"/>
      <c r="F36" s="10"/>
      <c r="G36" s="7"/>
      <c r="H36" s="4"/>
    </row>
    <row r="37" spans="1:8" ht="13.5" thickTop="1" x14ac:dyDescent="0.25">
      <c r="A37" s="22"/>
      <c r="B37" s="23"/>
      <c r="C37" s="24"/>
      <c r="D37" s="24"/>
      <c r="E37" s="22"/>
      <c r="F37" s="22"/>
      <c r="G37" s="7"/>
      <c r="H37" s="4"/>
    </row>
    <row r="38" spans="1:8" ht="15" x14ac:dyDescent="0.25">
      <c r="A38" s="25" t="s">
        <v>24</v>
      </c>
      <c r="B38" s="26"/>
      <c r="C38" s="27"/>
      <c r="D38" s="6"/>
      <c r="E38" s="4"/>
      <c r="F38" s="4"/>
      <c r="G38" s="7"/>
      <c r="H38" s="4"/>
    </row>
    <row r="39" spans="1:8" ht="14.25" x14ac:dyDescent="0.25">
      <c r="A39" s="28"/>
      <c r="B39" s="27"/>
      <c r="C39" s="26"/>
      <c r="D39" s="29"/>
      <c r="E39" s="29"/>
      <c r="F39" s="4"/>
      <c r="G39" s="7"/>
      <c r="H39" s="4"/>
    </row>
    <row r="40" spans="1:8" ht="15" x14ac:dyDescent="0.25">
      <c r="A40" s="30" t="s">
        <v>18</v>
      </c>
      <c r="B40" s="225">
        <f>F124</f>
        <v>0</v>
      </c>
      <c r="C40" s="225"/>
      <c r="D40" s="31" t="s">
        <v>6</v>
      </c>
      <c r="E40" s="29"/>
      <c r="F40" s="4"/>
      <c r="G40" s="7"/>
      <c r="H40" s="4"/>
    </row>
    <row r="41" spans="1:8" ht="15" x14ac:dyDescent="0.25">
      <c r="A41" s="28"/>
      <c r="B41" s="191"/>
      <c r="C41" s="32"/>
      <c r="D41" s="31"/>
      <c r="E41" s="33"/>
      <c r="F41" s="4"/>
      <c r="G41" s="7"/>
      <c r="H41" s="4"/>
    </row>
    <row r="42" spans="1:8" ht="15" x14ac:dyDescent="0.25">
      <c r="A42" s="30" t="s">
        <v>20</v>
      </c>
      <c r="B42" s="191"/>
      <c r="C42" s="32"/>
      <c r="D42" s="31"/>
      <c r="E42" s="33"/>
      <c r="F42" s="4"/>
      <c r="G42" s="7"/>
      <c r="H42" s="4"/>
    </row>
    <row r="43" spans="1:8" ht="14.25" x14ac:dyDescent="0.25">
      <c r="A43" s="34" t="s">
        <v>40</v>
      </c>
      <c r="B43" s="224">
        <f>F132</f>
        <v>0</v>
      </c>
      <c r="C43" s="224"/>
      <c r="D43" s="31" t="s">
        <v>11</v>
      </c>
      <c r="E43" s="33"/>
      <c r="F43" s="4"/>
      <c r="G43" s="7"/>
      <c r="H43" s="4"/>
    </row>
    <row r="44" spans="1:8" ht="14.25" x14ac:dyDescent="0.25">
      <c r="A44" s="34" t="s">
        <v>41</v>
      </c>
      <c r="B44" s="224">
        <f>B43/2</f>
        <v>0</v>
      </c>
      <c r="C44" s="224"/>
      <c r="D44" s="31" t="s">
        <v>81</v>
      </c>
      <c r="E44" s="33"/>
      <c r="F44" s="4"/>
      <c r="G44" s="7"/>
      <c r="H44" s="4"/>
    </row>
    <row r="45" spans="1:8" ht="15" x14ac:dyDescent="0.25">
      <c r="A45" s="28"/>
      <c r="B45" s="191"/>
      <c r="C45" s="32"/>
      <c r="D45" s="31"/>
      <c r="E45" s="33"/>
      <c r="F45" s="4"/>
      <c r="G45" s="7"/>
      <c r="H45" s="4"/>
    </row>
    <row r="46" spans="1:8" ht="15" x14ac:dyDescent="0.25">
      <c r="A46" s="30" t="s">
        <v>80</v>
      </c>
      <c r="B46" s="224">
        <f>F137</f>
        <v>0</v>
      </c>
      <c r="C46" s="224"/>
      <c r="D46" s="31" t="s">
        <v>12</v>
      </c>
      <c r="E46" s="33"/>
      <c r="F46" s="4"/>
      <c r="G46" s="7"/>
      <c r="H46" s="4"/>
    </row>
    <row r="47" spans="1:8" ht="14.25" x14ac:dyDescent="0.25">
      <c r="A47" s="34" t="s">
        <v>86</v>
      </c>
      <c r="B47" s="224">
        <f>0.1*F137</f>
        <v>0</v>
      </c>
      <c r="C47" s="224"/>
      <c r="D47" s="31"/>
      <c r="E47" s="33"/>
      <c r="F47" s="4"/>
      <c r="G47" s="7"/>
      <c r="H47" s="4"/>
    </row>
    <row r="48" spans="1:8" ht="14.25" x14ac:dyDescent="0.25">
      <c r="A48" s="34" t="s">
        <v>85</v>
      </c>
      <c r="B48" s="224">
        <f>IF(B43&gt;20000,B164,0)</f>
        <v>0</v>
      </c>
      <c r="C48" s="224"/>
      <c r="D48" s="31"/>
      <c r="E48" s="33"/>
      <c r="F48" s="4"/>
      <c r="G48" s="7"/>
      <c r="H48" s="4"/>
    </row>
    <row r="49" spans="1:12" ht="14.25" x14ac:dyDescent="0.25">
      <c r="A49" s="34" t="s">
        <v>152</v>
      </c>
      <c r="B49" s="224">
        <f>IF(B33="Y",0.5*B46,0)</f>
        <v>0</v>
      </c>
      <c r="C49" s="224"/>
      <c r="D49" s="31"/>
      <c r="E49" s="33"/>
      <c r="F49" s="4"/>
      <c r="G49" s="7"/>
      <c r="H49" s="4"/>
    </row>
    <row r="50" spans="1:12" ht="15" x14ac:dyDescent="0.25">
      <c r="A50" s="30" t="s">
        <v>119</v>
      </c>
      <c r="B50" s="230">
        <f>SUM(B46:C49)</f>
        <v>0</v>
      </c>
      <c r="C50" s="230"/>
      <c r="D50" s="31"/>
      <c r="E50" s="33"/>
      <c r="F50" s="4"/>
      <c r="G50" s="7"/>
      <c r="H50" s="4"/>
    </row>
    <row r="51" spans="1:12" ht="15" x14ac:dyDescent="0.25">
      <c r="A51" s="34"/>
      <c r="B51" s="191"/>
      <c r="C51" s="32"/>
      <c r="D51" s="31"/>
      <c r="E51" s="33"/>
      <c r="F51" s="4"/>
      <c r="G51" s="7"/>
      <c r="H51" s="4"/>
    </row>
    <row r="52" spans="1:12" ht="15" x14ac:dyDescent="0.25">
      <c r="A52" s="30"/>
      <c r="B52" s="191"/>
      <c r="C52" s="32"/>
      <c r="D52" s="31"/>
      <c r="E52" s="33"/>
      <c r="F52" s="4"/>
      <c r="G52" s="7"/>
      <c r="H52" s="4"/>
    </row>
    <row r="53" spans="1:12" ht="14.25" x14ac:dyDescent="0.25">
      <c r="A53" s="34" t="s">
        <v>21</v>
      </c>
      <c r="B53" s="224">
        <f>F131</f>
        <v>0</v>
      </c>
      <c r="C53" s="224"/>
      <c r="D53" s="31" t="s">
        <v>10</v>
      </c>
      <c r="E53" s="33"/>
      <c r="F53" s="4"/>
      <c r="G53" s="7"/>
      <c r="H53" s="4"/>
    </row>
    <row r="54" spans="1:12" ht="14.25" x14ac:dyDescent="0.25">
      <c r="A54" s="34" t="s">
        <v>22</v>
      </c>
      <c r="B54" s="237">
        <f>B165</f>
        <v>57</v>
      </c>
      <c r="C54" s="237"/>
      <c r="D54" s="31"/>
      <c r="E54" s="33"/>
      <c r="F54" s="4"/>
      <c r="G54" s="7"/>
      <c r="H54" s="4"/>
    </row>
    <row r="55" spans="1:12" ht="15" x14ac:dyDescent="0.25">
      <c r="A55" s="30" t="s">
        <v>23</v>
      </c>
      <c r="B55" s="244">
        <f>SUM(B53:B54)</f>
        <v>57</v>
      </c>
      <c r="C55" s="244"/>
      <c r="D55" s="31"/>
      <c r="E55" s="33"/>
      <c r="F55" s="4"/>
      <c r="G55" s="7"/>
      <c r="H55" s="4"/>
    </row>
    <row r="56" spans="1:12" x14ac:dyDescent="0.25">
      <c r="A56" s="4"/>
      <c r="B56" s="29"/>
      <c r="C56" s="6"/>
      <c r="D56" s="6"/>
      <c r="E56" s="4"/>
      <c r="F56" s="4"/>
      <c r="G56" s="7"/>
      <c r="H56" s="4"/>
    </row>
    <row r="57" spans="1:12" ht="13.5" thickBot="1" x14ac:dyDescent="0.3">
      <c r="A57" s="10"/>
      <c r="B57" s="35"/>
      <c r="C57" s="12"/>
      <c r="D57" s="12"/>
      <c r="E57" s="10"/>
      <c r="F57" s="10"/>
      <c r="G57" s="7"/>
      <c r="H57" s="4"/>
    </row>
    <row r="58" spans="1:12" ht="13.5" thickTop="1" x14ac:dyDescent="0.25">
      <c r="A58" s="4"/>
      <c r="B58" s="29"/>
      <c r="C58" s="6"/>
      <c r="D58" s="6"/>
      <c r="E58" s="4"/>
      <c r="F58" s="4"/>
      <c r="G58" s="7"/>
      <c r="H58" s="4"/>
    </row>
    <row r="59" spans="1:12" x14ac:dyDescent="0.25">
      <c r="A59" s="4"/>
      <c r="B59" s="29"/>
      <c r="C59" s="6"/>
      <c r="D59" s="6"/>
      <c r="E59" s="4"/>
      <c r="F59" s="4"/>
      <c r="G59" s="7"/>
      <c r="H59" s="4"/>
    </row>
    <row r="60" spans="1:12" x14ac:dyDescent="0.25">
      <c r="A60" s="4"/>
      <c r="B60" s="9"/>
      <c r="C60" s="6"/>
      <c r="D60" s="6"/>
      <c r="E60" s="4"/>
      <c r="F60" s="4"/>
      <c r="G60" s="7"/>
      <c r="H60" s="4"/>
    </row>
    <row r="61" spans="1:12" x14ac:dyDescent="0.2">
      <c r="A61" s="249" t="s">
        <v>42</v>
      </c>
      <c r="B61" s="250"/>
      <c r="C61" s="250"/>
      <c r="D61" s="250"/>
      <c r="E61" s="250"/>
      <c r="F61" s="251"/>
      <c r="G61" s="7"/>
      <c r="H61" s="4"/>
    </row>
    <row r="62" spans="1:12" x14ac:dyDescent="0.25">
      <c r="A62" s="36" t="s">
        <v>0</v>
      </c>
      <c r="B62" s="37" t="s">
        <v>1</v>
      </c>
      <c r="C62" s="245" t="s">
        <v>2</v>
      </c>
      <c r="D62" s="245"/>
      <c r="E62" s="246"/>
      <c r="F62" s="38" t="s">
        <v>3</v>
      </c>
      <c r="G62" s="7"/>
      <c r="H62" s="4"/>
    </row>
    <row r="63" spans="1:12" x14ac:dyDescent="0.25">
      <c r="A63" s="40" t="s">
        <v>44</v>
      </c>
      <c r="B63" s="183"/>
      <c r="C63" s="2"/>
      <c r="D63" s="41"/>
      <c r="E63" s="42"/>
      <c r="F63" s="43"/>
      <c r="G63" s="7"/>
      <c r="H63" s="44"/>
      <c r="I63" s="24"/>
      <c r="J63" s="45"/>
      <c r="K63" s="24"/>
      <c r="L63" s="46"/>
    </row>
    <row r="64" spans="1:12" x14ac:dyDescent="0.25">
      <c r="A64" s="47" t="s">
        <v>64</v>
      </c>
      <c r="B64" s="206"/>
      <c r="C64" s="195">
        <v>112.64</v>
      </c>
      <c r="D64" s="41" t="s">
        <v>5</v>
      </c>
      <c r="E64" s="42"/>
      <c r="F64" s="43">
        <f t="shared" ref="F64:F72" si="0">B64*C64</f>
        <v>0</v>
      </c>
      <c r="G64" s="7"/>
      <c r="H64" s="44"/>
      <c r="I64" s="24"/>
      <c r="J64" s="45"/>
      <c r="K64" s="64">
        <v>0.05</v>
      </c>
      <c r="L64" s="195">
        <v>104.44</v>
      </c>
    </row>
    <row r="65" spans="1:23" x14ac:dyDescent="0.25">
      <c r="A65" s="47" t="s">
        <v>65</v>
      </c>
      <c r="B65" s="206"/>
      <c r="C65" s="195">
        <v>123.9</v>
      </c>
      <c r="D65" s="41" t="s">
        <v>5</v>
      </c>
      <c r="E65" s="42"/>
      <c r="F65" s="43">
        <f t="shared" si="0"/>
        <v>0</v>
      </c>
      <c r="G65" s="7"/>
      <c r="H65" s="44"/>
      <c r="I65" s="24"/>
      <c r="J65" s="45"/>
      <c r="K65" s="24"/>
      <c r="L65" s="195">
        <v>114.88</v>
      </c>
    </row>
    <row r="66" spans="1:23" x14ac:dyDescent="0.25">
      <c r="A66" s="47" t="s">
        <v>66</v>
      </c>
      <c r="B66" s="206"/>
      <c r="C66" s="195">
        <v>167.7</v>
      </c>
      <c r="D66" s="41" t="s">
        <v>5</v>
      </c>
      <c r="E66" s="42"/>
      <c r="F66" s="43">
        <f t="shared" si="0"/>
        <v>0</v>
      </c>
      <c r="G66" s="7"/>
      <c r="H66" s="44"/>
      <c r="I66" s="24"/>
      <c r="J66" s="45"/>
      <c r="K66" s="24"/>
      <c r="L66" s="195">
        <v>155.5</v>
      </c>
    </row>
    <row r="67" spans="1:23" x14ac:dyDescent="0.25">
      <c r="A67" s="47" t="s">
        <v>67</v>
      </c>
      <c r="B67" s="206"/>
      <c r="C67" s="195">
        <v>186.48</v>
      </c>
      <c r="D67" s="41" t="s">
        <v>5</v>
      </c>
      <c r="E67" s="42"/>
      <c r="F67" s="43">
        <f t="shared" si="0"/>
        <v>0</v>
      </c>
      <c r="G67" s="7"/>
      <c r="H67" s="44"/>
      <c r="I67" s="24"/>
      <c r="J67" s="45"/>
      <c r="K67" s="24"/>
      <c r="L67" s="195">
        <v>172.91</v>
      </c>
    </row>
    <row r="68" spans="1:23" x14ac:dyDescent="0.25">
      <c r="A68" s="47" t="s">
        <v>68</v>
      </c>
      <c r="B68" s="206"/>
      <c r="C68" s="195">
        <v>205.25</v>
      </c>
      <c r="D68" s="41" t="s">
        <v>5</v>
      </c>
      <c r="E68" s="42"/>
      <c r="F68" s="43">
        <f t="shared" si="0"/>
        <v>0</v>
      </c>
      <c r="G68" s="7"/>
      <c r="H68" s="44"/>
      <c r="I68" s="24"/>
      <c r="J68" s="45"/>
      <c r="K68" s="24"/>
      <c r="L68" s="195">
        <v>190.31</v>
      </c>
    </row>
    <row r="69" spans="1:23" x14ac:dyDescent="0.25">
      <c r="A69" s="47" t="s">
        <v>69</v>
      </c>
      <c r="B69" s="206"/>
      <c r="C69" s="195">
        <v>261.57</v>
      </c>
      <c r="D69" s="41" t="s">
        <v>5</v>
      </c>
      <c r="E69" s="42"/>
      <c r="F69" s="43">
        <f t="shared" si="0"/>
        <v>0</v>
      </c>
      <c r="G69" s="7"/>
      <c r="H69" s="44"/>
      <c r="I69" s="24"/>
      <c r="J69" s="45"/>
      <c r="K69" s="24"/>
      <c r="L69" s="195">
        <v>242.53</v>
      </c>
    </row>
    <row r="70" spans="1:23" x14ac:dyDescent="0.25">
      <c r="A70" s="47" t="s">
        <v>70</v>
      </c>
      <c r="B70" s="206"/>
      <c r="C70" s="195">
        <v>345.42</v>
      </c>
      <c r="D70" s="41" t="s">
        <v>5</v>
      </c>
      <c r="E70" s="48"/>
      <c r="F70" s="43">
        <f t="shared" si="0"/>
        <v>0</v>
      </c>
      <c r="G70" s="7"/>
      <c r="H70" s="44"/>
      <c r="I70" s="24"/>
      <c r="J70" s="45"/>
      <c r="K70" s="22"/>
      <c r="L70" s="195">
        <v>320.27999999999997</v>
      </c>
    </row>
    <row r="71" spans="1:23" x14ac:dyDescent="0.25">
      <c r="A71" s="47" t="s">
        <v>71</v>
      </c>
      <c r="B71" s="206"/>
      <c r="C71" s="195">
        <v>474.33</v>
      </c>
      <c r="D71" s="41" t="s">
        <v>5</v>
      </c>
      <c r="E71" s="48"/>
      <c r="F71" s="43">
        <f t="shared" si="0"/>
        <v>0</v>
      </c>
      <c r="G71" s="7"/>
      <c r="H71" s="44"/>
      <c r="I71" s="24"/>
      <c r="J71" s="45"/>
      <c r="K71" s="22"/>
      <c r="L71" s="195">
        <v>439.81</v>
      </c>
    </row>
    <row r="72" spans="1:23" x14ac:dyDescent="0.25">
      <c r="A72" s="47" t="s">
        <v>95</v>
      </c>
      <c r="B72" s="206"/>
      <c r="C72" s="195">
        <v>610.74</v>
      </c>
      <c r="D72" s="41" t="s">
        <v>5</v>
      </c>
      <c r="E72" s="48"/>
      <c r="F72" s="43">
        <f t="shared" si="0"/>
        <v>0</v>
      </c>
      <c r="G72" s="7"/>
      <c r="H72" s="44"/>
      <c r="I72" s="24"/>
      <c r="J72" s="45"/>
      <c r="K72" s="22"/>
      <c r="L72" s="195">
        <v>566.29999999999995</v>
      </c>
    </row>
    <row r="73" spans="1:23" x14ac:dyDescent="0.25">
      <c r="A73" s="49"/>
      <c r="B73" s="51"/>
      <c r="C73" s="195"/>
      <c r="D73" s="41"/>
      <c r="E73" s="42"/>
      <c r="F73" s="43"/>
      <c r="G73" s="7"/>
      <c r="H73" s="44"/>
      <c r="I73" s="24"/>
      <c r="J73" s="45"/>
      <c r="K73" s="24"/>
      <c r="L73" s="195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</row>
    <row r="74" spans="1:23" x14ac:dyDescent="0.25">
      <c r="A74" s="40" t="s">
        <v>45</v>
      </c>
      <c r="B74" s="206"/>
      <c r="C74" s="206"/>
      <c r="D74" s="41" t="s">
        <v>5</v>
      </c>
      <c r="E74" s="42"/>
      <c r="F74" s="43">
        <f>B74*C74</f>
        <v>0</v>
      </c>
      <c r="G74" s="7"/>
      <c r="H74" s="44"/>
      <c r="I74" s="24"/>
      <c r="J74" s="45"/>
      <c r="K74" s="24"/>
      <c r="L74" s="206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</row>
    <row r="75" spans="1:23" x14ac:dyDescent="0.25">
      <c r="A75" s="49"/>
      <c r="B75" s="51"/>
      <c r="C75" s="195"/>
      <c r="D75" s="41"/>
      <c r="E75" s="42"/>
      <c r="F75" s="43"/>
      <c r="G75" s="7"/>
      <c r="H75" s="44"/>
      <c r="I75" s="24"/>
      <c r="J75" s="45"/>
      <c r="K75" s="24"/>
      <c r="L75" s="195"/>
      <c r="M75" s="50"/>
      <c r="N75" s="50"/>
      <c r="O75" s="52"/>
      <c r="P75" s="50"/>
      <c r="Q75" s="50"/>
      <c r="R75" s="52"/>
      <c r="S75" s="50"/>
      <c r="T75" s="50"/>
      <c r="U75" s="52"/>
      <c r="V75" s="50"/>
      <c r="W75" s="50"/>
    </row>
    <row r="76" spans="1:23" x14ac:dyDescent="0.25">
      <c r="A76" s="40" t="s">
        <v>46</v>
      </c>
      <c r="B76" s="168"/>
      <c r="C76" s="196"/>
      <c r="D76" s="24"/>
      <c r="E76" s="22"/>
      <c r="F76" s="39"/>
      <c r="G76" s="7"/>
      <c r="H76" s="44"/>
      <c r="I76" s="24"/>
      <c r="J76" s="45"/>
      <c r="K76" s="24"/>
      <c r="L76" s="196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</row>
    <row r="77" spans="1:23" x14ac:dyDescent="0.25">
      <c r="A77" s="47" t="s">
        <v>72</v>
      </c>
      <c r="B77" s="206"/>
      <c r="C77" s="195">
        <v>7258.81</v>
      </c>
      <c r="D77" s="41" t="s">
        <v>25</v>
      </c>
      <c r="E77" s="42"/>
      <c r="F77" s="54">
        <f t="shared" ref="F77:F82" si="1">IF($B$227="Y",B77*E77,B77*C77)</f>
        <v>0</v>
      </c>
      <c r="G77" s="7"/>
      <c r="H77" s="44"/>
      <c r="I77" s="24"/>
      <c r="J77" s="45"/>
      <c r="K77" s="24"/>
      <c r="L77" s="195">
        <v>6979.62</v>
      </c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</row>
    <row r="78" spans="1:23" x14ac:dyDescent="0.25">
      <c r="A78" s="47" t="s">
        <v>131</v>
      </c>
      <c r="B78" s="206"/>
      <c r="C78" s="195">
        <v>8134.87</v>
      </c>
      <c r="D78" s="41" t="s">
        <v>25</v>
      </c>
      <c r="E78" s="42"/>
      <c r="F78" s="54">
        <f t="shared" si="1"/>
        <v>0</v>
      </c>
      <c r="G78" s="7"/>
      <c r="H78" s="44"/>
      <c r="I78" s="24"/>
      <c r="J78" s="45"/>
      <c r="K78" s="24"/>
      <c r="L78" s="195">
        <v>7821.99</v>
      </c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</row>
    <row r="79" spans="1:23" x14ac:dyDescent="0.25">
      <c r="A79" s="47" t="s">
        <v>132</v>
      </c>
      <c r="B79" s="206"/>
      <c r="C79" s="195">
        <v>8823.2099999999991</v>
      </c>
      <c r="D79" s="41" t="s">
        <v>25</v>
      </c>
      <c r="E79" s="42"/>
      <c r="F79" s="54">
        <f t="shared" si="1"/>
        <v>0</v>
      </c>
      <c r="G79" s="7"/>
      <c r="H79" s="44"/>
      <c r="I79" s="24"/>
      <c r="J79" s="45"/>
      <c r="K79" s="24"/>
      <c r="L79" s="195">
        <v>8483.85</v>
      </c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</row>
    <row r="80" spans="1:23" x14ac:dyDescent="0.25">
      <c r="A80" s="47" t="s">
        <v>133</v>
      </c>
      <c r="B80" s="206"/>
      <c r="C80" s="195">
        <v>13766.71</v>
      </c>
      <c r="D80" s="41" t="s">
        <v>25</v>
      </c>
      <c r="E80" s="42"/>
      <c r="F80" s="54">
        <f t="shared" si="1"/>
        <v>0</v>
      </c>
      <c r="G80" s="7"/>
      <c r="H80" s="44"/>
      <c r="I80" s="24"/>
      <c r="J80" s="45"/>
      <c r="K80" s="24"/>
      <c r="L80" s="195">
        <v>13237.22</v>
      </c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</row>
    <row r="81" spans="1:23" x14ac:dyDescent="0.25">
      <c r="A81" s="47" t="s">
        <v>134</v>
      </c>
      <c r="B81" s="206"/>
      <c r="C81" s="195">
        <v>17521.259999999998</v>
      </c>
      <c r="D81" s="41" t="s">
        <v>25</v>
      </c>
      <c r="E81" s="42"/>
      <c r="F81" s="54">
        <f t="shared" si="1"/>
        <v>0</v>
      </c>
      <c r="G81" s="7"/>
      <c r="H81" s="44"/>
      <c r="I81" s="24"/>
      <c r="J81" s="45"/>
      <c r="K81" s="24"/>
      <c r="L81" s="195">
        <v>16847.37</v>
      </c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</row>
    <row r="82" spans="1:23" x14ac:dyDescent="0.25">
      <c r="A82" s="47" t="s">
        <v>73</v>
      </c>
      <c r="B82" s="206"/>
      <c r="C82" s="195">
        <v>18772.78</v>
      </c>
      <c r="D82" s="41" t="s">
        <v>25</v>
      </c>
      <c r="E82" s="42"/>
      <c r="F82" s="54">
        <f t="shared" si="1"/>
        <v>0</v>
      </c>
      <c r="G82" s="7"/>
      <c r="H82" s="44"/>
      <c r="I82" s="24"/>
      <c r="J82" s="45"/>
      <c r="K82" s="24"/>
      <c r="L82" s="195">
        <v>18050.75</v>
      </c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</row>
    <row r="83" spans="1:23" x14ac:dyDescent="0.25">
      <c r="A83" s="47"/>
      <c r="B83" s="183"/>
      <c r="C83" s="195"/>
      <c r="D83" s="41"/>
      <c r="E83" s="42"/>
      <c r="F83" s="54"/>
      <c r="G83" s="7"/>
      <c r="H83" s="44"/>
      <c r="I83" s="24"/>
      <c r="J83" s="45"/>
      <c r="K83" s="24"/>
      <c r="L83" s="195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</row>
    <row r="84" spans="1:23" x14ac:dyDescent="0.25">
      <c r="A84" s="40" t="s">
        <v>34</v>
      </c>
      <c r="B84" s="51"/>
      <c r="C84" s="195"/>
      <c r="D84" s="41"/>
      <c r="E84" s="42"/>
      <c r="F84" s="43"/>
      <c r="G84" s="7"/>
      <c r="H84" s="44"/>
      <c r="I84" s="24"/>
      <c r="J84" s="45"/>
      <c r="K84" s="24"/>
      <c r="L84" s="195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</row>
    <row r="85" spans="1:23" x14ac:dyDescent="0.25">
      <c r="A85" s="47">
        <v>320</v>
      </c>
      <c r="B85" s="206"/>
      <c r="C85" s="195">
        <v>9386.39</v>
      </c>
      <c r="D85" s="41" t="s">
        <v>25</v>
      </c>
      <c r="E85" s="42"/>
      <c r="F85" s="43">
        <f>B85*C85</f>
        <v>0</v>
      </c>
      <c r="G85" s="7"/>
      <c r="H85" s="44"/>
      <c r="I85" s="24"/>
      <c r="J85" s="45"/>
      <c r="K85" s="24"/>
      <c r="L85" s="195">
        <v>9025.3799999999992</v>
      </c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</row>
    <row r="86" spans="1:23" x14ac:dyDescent="0.25">
      <c r="A86" s="47">
        <v>321</v>
      </c>
      <c r="B86" s="206"/>
      <c r="C86" s="195">
        <v>10637.91</v>
      </c>
      <c r="D86" s="41" t="s">
        <v>25</v>
      </c>
      <c r="E86" s="42"/>
      <c r="F86" s="43">
        <f>B86*C86</f>
        <v>0</v>
      </c>
      <c r="G86" s="7"/>
      <c r="H86" s="44"/>
      <c r="I86" s="24"/>
      <c r="J86" s="45"/>
      <c r="K86" s="24"/>
      <c r="L86" s="195">
        <v>10228.76</v>
      </c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</row>
    <row r="87" spans="1:23" x14ac:dyDescent="0.25">
      <c r="A87" s="47">
        <v>322</v>
      </c>
      <c r="B87" s="206"/>
      <c r="C87" s="195">
        <v>14517.62</v>
      </c>
      <c r="D87" s="41" t="s">
        <v>25</v>
      </c>
      <c r="E87" s="42"/>
      <c r="F87" s="43">
        <f>B87*C87</f>
        <v>0</v>
      </c>
      <c r="G87" s="7"/>
      <c r="H87" s="44"/>
      <c r="I87" s="24"/>
      <c r="J87" s="45"/>
      <c r="K87" s="24"/>
      <c r="L87" s="195">
        <v>13959.25</v>
      </c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</row>
    <row r="88" spans="1:23" x14ac:dyDescent="0.25">
      <c r="A88" s="47">
        <v>323</v>
      </c>
      <c r="B88" s="206"/>
      <c r="C88" s="195">
        <v>3128.8</v>
      </c>
      <c r="D88" s="41" t="s">
        <v>25</v>
      </c>
      <c r="E88" s="42"/>
      <c r="F88" s="43">
        <f>B88*C88</f>
        <v>0</v>
      </c>
      <c r="G88" s="7"/>
      <c r="H88" s="44"/>
      <c r="I88" s="24"/>
      <c r="J88" s="45"/>
      <c r="K88" s="24"/>
      <c r="L88" s="195">
        <v>3008.46</v>
      </c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</row>
    <row r="89" spans="1:23" x14ac:dyDescent="0.25">
      <c r="A89" s="47">
        <v>330</v>
      </c>
      <c r="B89" s="206"/>
      <c r="C89" s="195">
        <v>14674.06</v>
      </c>
      <c r="D89" s="41" t="s">
        <v>25</v>
      </c>
      <c r="E89" s="42"/>
      <c r="F89" s="43">
        <f>B89*C89</f>
        <v>0</v>
      </c>
      <c r="G89" s="7"/>
      <c r="H89" s="44"/>
      <c r="I89" s="24"/>
      <c r="J89" s="45"/>
      <c r="K89" s="24"/>
      <c r="L89" s="195">
        <v>14109.67</v>
      </c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</row>
    <row r="90" spans="1:23" x14ac:dyDescent="0.25">
      <c r="A90" s="200"/>
      <c r="B90" s="201"/>
      <c r="C90" s="202"/>
      <c r="D90" s="204"/>
      <c r="E90" s="205"/>
      <c r="F90" s="203"/>
      <c r="G90" s="7"/>
      <c r="H90" s="44"/>
      <c r="I90" s="24"/>
      <c r="J90" s="45"/>
      <c r="K90" s="24"/>
      <c r="L90" s="202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</row>
    <row r="91" spans="1:23" x14ac:dyDescent="0.25">
      <c r="A91" s="40" t="s">
        <v>47</v>
      </c>
      <c r="B91" s="51"/>
      <c r="C91" s="195"/>
      <c r="D91" s="41"/>
      <c r="E91" s="48"/>
      <c r="F91" s="43"/>
      <c r="G91" s="7"/>
      <c r="H91" s="44"/>
      <c r="I91" s="24"/>
      <c r="J91" s="45"/>
      <c r="K91" s="24"/>
      <c r="L91" s="195"/>
    </row>
    <row r="92" spans="1:23" x14ac:dyDescent="0.25">
      <c r="A92" s="47">
        <v>331</v>
      </c>
      <c r="B92" s="206"/>
      <c r="C92" s="195">
        <v>4380.32</v>
      </c>
      <c r="D92" s="41" t="s">
        <v>25</v>
      </c>
      <c r="E92" s="48"/>
      <c r="F92" s="43">
        <f>B92*C92</f>
        <v>0</v>
      </c>
      <c r="G92" s="7"/>
      <c r="H92" s="44"/>
      <c r="I92" s="24"/>
      <c r="J92" s="45"/>
      <c r="K92" s="24"/>
      <c r="L92" s="195">
        <v>4211.84</v>
      </c>
    </row>
    <row r="93" spans="1:23" x14ac:dyDescent="0.25">
      <c r="A93" s="47">
        <v>332</v>
      </c>
      <c r="B93" s="206"/>
      <c r="C93" s="195">
        <v>2190.16</v>
      </c>
      <c r="D93" s="41" t="s">
        <v>25</v>
      </c>
      <c r="E93" s="48"/>
      <c r="F93" s="43">
        <f>B93*C93</f>
        <v>0</v>
      </c>
      <c r="G93" s="7"/>
      <c r="H93" s="44"/>
      <c r="I93" s="24"/>
      <c r="J93" s="45"/>
      <c r="K93" s="24"/>
      <c r="L93" s="195">
        <v>2105.92</v>
      </c>
    </row>
    <row r="94" spans="1:23" x14ac:dyDescent="0.25">
      <c r="A94" s="47">
        <v>333</v>
      </c>
      <c r="B94" s="206"/>
      <c r="C94" s="195">
        <v>4630.62</v>
      </c>
      <c r="D94" s="41" t="s">
        <v>25</v>
      </c>
      <c r="E94" s="48"/>
      <c r="F94" s="43">
        <f>B94*C94</f>
        <v>0</v>
      </c>
      <c r="G94" s="7"/>
      <c r="H94" s="44"/>
      <c r="I94" s="24"/>
      <c r="J94" s="45"/>
      <c r="K94" s="24"/>
      <c r="L94" s="195">
        <v>4452.5200000000004</v>
      </c>
    </row>
    <row r="95" spans="1:23" x14ac:dyDescent="0.25">
      <c r="A95" s="47">
        <v>334</v>
      </c>
      <c r="B95" s="206"/>
      <c r="C95" s="208"/>
      <c r="D95" s="41" t="s">
        <v>25</v>
      </c>
      <c r="E95" s="48"/>
      <c r="F95" s="43">
        <f>B95*C95</f>
        <v>0</v>
      </c>
      <c r="G95" s="7"/>
      <c r="H95" s="44"/>
      <c r="I95" s="24"/>
      <c r="J95" s="45"/>
      <c r="K95" s="22"/>
      <c r="L95" s="208"/>
    </row>
    <row r="96" spans="1:23" x14ac:dyDescent="0.25">
      <c r="A96" s="200"/>
      <c r="B96" s="201"/>
      <c r="C96" s="202"/>
      <c r="D96" s="204"/>
      <c r="E96" s="205"/>
      <c r="F96" s="203"/>
      <c r="G96" s="7"/>
      <c r="H96" s="44"/>
      <c r="I96" s="24"/>
      <c r="J96" s="45"/>
      <c r="K96" s="22"/>
      <c r="L96" s="202"/>
    </row>
    <row r="97" spans="1:12" x14ac:dyDescent="0.25">
      <c r="A97" s="40" t="s">
        <v>48</v>
      </c>
      <c r="B97" s="51"/>
      <c r="C97" s="195"/>
      <c r="D97" s="41"/>
      <c r="E97" s="48"/>
      <c r="F97" s="43"/>
      <c r="G97" s="7"/>
      <c r="H97" s="44"/>
      <c r="I97" s="24"/>
      <c r="J97" s="45"/>
      <c r="K97" s="22"/>
      <c r="L97" s="195"/>
    </row>
    <row r="98" spans="1:12" x14ac:dyDescent="0.25">
      <c r="A98" s="47">
        <v>340</v>
      </c>
      <c r="B98" s="206"/>
      <c r="C98" s="195">
        <v>9386.39</v>
      </c>
      <c r="D98" s="41" t="s">
        <v>25</v>
      </c>
      <c r="E98" s="42"/>
      <c r="F98" s="43">
        <f>B98*C98</f>
        <v>0</v>
      </c>
      <c r="G98" s="7"/>
      <c r="H98" s="44"/>
      <c r="I98" s="24"/>
      <c r="J98" s="45"/>
      <c r="K98" s="22"/>
      <c r="L98" s="195">
        <v>9025.3799999999992</v>
      </c>
    </row>
    <row r="99" spans="1:12" x14ac:dyDescent="0.25">
      <c r="A99" s="47">
        <v>341</v>
      </c>
      <c r="B99" s="206"/>
      <c r="C99" s="208"/>
      <c r="D99" s="41" t="s">
        <v>25</v>
      </c>
      <c r="E99" s="42"/>
      <c r="F99" s="43">
        <f>B99*C99</f>
        <v>0</v>
      </c>
      <c r="G99" s="7"/>
      <c r="H99" s="44"/>
      <c r="I99" s="24"/>
      <c r="J99" s="45"/>
      <c r="K99" s="22"/>
      <c r="L99" s="208"/>
    </row>
    <row r="100" spans="1:12" x14ac:dyDescent="0.25">
      <c r="A100" s="47">
        <v>342</v>
      </c>
      <c r="B100" s="206"/>
      <c r="C100" s="195">
        <v>13140.95</v>
      </c>
      <c r="D100" s="41" t="s">
        <v>25</v>
      </c>
      <c r="E100" s="42"/>
      <c r="F100" s="43">
        <f>B100*C100</f>
        <v>0</v>
      </c>
      <c r="G100" s="7"/>
      <c r="H100" s="44"/>
      <c r="I100" s="24"/>
      <c r="J100" s="45"/>
      <c r="K100" s="22"/>
      <c r="L100" s="195">
        <v>12635.53</v>
      </c>
    </row>
    <row r="101" spans="1:12" x14ac:dyDescent="0.25">
      <c r="A101" s="200"/>
      <c r="B101" s="201"/>
      <c r="C101" s="202"/>
      <c r="D101" s="204"/>
      <c r="E101" s="205"/>
      <c r="F101" s="203"/>
      <c r="G101" s="7"/>
      <c r="H101" s="44"/>
      <c r="I101" s="24"/>
      <c r="J101" s="45"/>
      <c r="K101" s="22"/>
      <c r="L101" s="202"/>
    </row>
    <row r="102" spans="1:12" x14ac:dyDescent="0.25">
      <c r="A102" s="40" t="s">
        <v>49</v>
      </c>
      <c r="B102" s="51"/>
      <c r="C102" s="195"/>
      <c r="D102" s="41"/>
      <c r="E102" s="42"/>
      <c r="F102" s="43"/>
      <c r="G102" s="7"/>
      <c r="H102" s="44"/>
      <c r="I102" s="24"/>
      <c r="J102" s="45"/>
      <c r="K102" s="22"/>
      <c r="L102" s="195"/>
    </row>
    <row r="103" spans="1:12" x14ac:dyDescent="0.25">
      <c r="A103" s="47" t="s">
        <v>60</v>
      </c>
      <c r="B103" s="206"/>
      <c r="C103" s="195">
        <v>2190.16</v>
      </c>
      <c r="D103" s="41" t="s">
        <v>25</v>
      </c>
      <c r="E103" s="42"/>
      <c r="F103" s="43">
        <f>B103*C103</f>
        <v>0</v>
      </c>
      <c r="G103" s="7"/>
      <c r="H103" s="44"/>
      <c r="I103" s="24"/>
      <c r="J103" s="45"/>
      <c r="K103" s="24"/>
      <c r="L103" s="195">
        <v>2105.92</v>
      </c>
    </row>
    <row r="104" spans="1:12" x14ac:dyDescent="0.25">
      <c r="A104" s="47" t="s">
        <v>61</v>
      </c>
      <c r="B104" s="206"/>
      <c r="C104" s="195">
        <v>2221.4499999999998</v>
      </c>
      <c r="D104" s="41" t="s">
        <v>25</v>
      </c>
      <c r="E104" s="42"/>
      <c r="F104" s="43">
        <f>B104*C104</f>
        <v>0</v>
      </c>
      <c r="G104" s="7"/>
      <c r="H104" s="44"/>
      <c r="I104" s="24"/>
      <c r="J104" s="45"/>
      <c r="K104" s="24"/>
      <c r="L104" s="195">
        <v>2136.0100000000002</v>
      </c>
    </row>
    <row r="105" spans="1:12" x14ac:dyDescent="0.25">
      <c r="A105" s="47" t="s">
        <v>62</v>
      </c>
      <c r="B105" s="206"/>
      <c r="C105" s="195">
        <v>2252.73</v>
      </c>
      <c r="D105" s="41" t="s">
        <v>25</v>
      </c>
      <c r="E105" s="42"/>
      <c r="F105" s="43">
        <f>B105*C105</f>
        <v>0</v>
      </c>
      <c r="G105" s="7"/>
      <c r="H105" s="44"/>
      <c r="I105" s="24"/>
      <c r="J105" s="45"/>
      <c r="K105" s="24"/>
      <c r="L105" s="195">
        <v>2166.09</v>
      </c>
    </row>
    <row r="106" spans="1:12" x14ac:dyDescent="0.25">
      <c r="A106" s="47" t="s">
        <v>135</v>
      </c>
      <c r="B106" s="215"/>
      <c r="C106" s="195">
        <v>2753.34</v>
      </c>
      <c r="D106" s="41" t="s">
        <v>25</v>
      </c>
      <c r="E106" s="205"/>
      <c r="F106" s="43">
        <f t="shared" ref="F106:F110" si="2">B106*C106</f>
        <v>0</v>
      </c>
      <c r="G106" s="7"/>
      <c r="H106" s="44"/>
      <c r="I106" s="24"/>
      <c r="J106" s="45"/>
      <c r="K106" s="24"/>
      <c r="L106" s="202">
        <v>2647.44</v>
      </c>
    </row>
    <row r="107" spans="1:12" x14ac:dyDescent="0.25">
      <c r="A107" s="47" t="s">
        <v>136</v>
      </c>
      <c r="B107" s="215"/>
      <c r="C107" s="195">
        <v>2252.73</v>
      </c>
      <c r="D107" s="41" t="s">
        <v>25</v>
      </c>
      <c r="E107" s="205"/>
      <c r="F107" s="43">
        <f t="shared" si="2"/>
        <v>0</v>
      </c>
      <c r="G107" s="7"/>
      <c r="H107" s="44"/>
      <c r="I107" s="24"/>
      <c r="J107" s="45"/>
      <c r="K107" s="24"/>
      <c r="L107" s="202">
        <v>2166.09</v>
      </c>
    </row>
    <row r="108" spans="1:12" x14ac:dyDescent="0.25">
      <c r="A108" s="47" t="s">
        <v>137</v>
      </c>
      <c r="B108" s="215"/>
      <c r="C108" s="195">
        <v>2753.34</v>
      </c>
      <c r="D108" s="41" t="s">
        <v>25</v>
      </c>
      <c r="E108" s="205"/>
      <c r="F108" s="43">
        <f t="shared" si="2"/>
        <v>0</v>
      </c>
      <c r="G108" s="7"/>
      <c r="H108" s="44"/>
      <c r="I108" s="24"/>
      <c r="J108" s="45"/>
      <c r="K108" s="24"/>
      <c r="L108" s="202">
        <v>2647.44</v>
      </c>
    </row>
    <row r="109" spans="1:12" x14ac:dyDescent="0.25">
      <c r="A109" s="47" t="s">
        <v>138</v>
      </c>
      <c r="B109" s="215"/>
      <c r="C109" s="195">
        <v>3253.95</v>
      </c>
      <c r="D109" s="41" t="s">
        <v>25</v>
      </c>
      <c r="E109" s="205"/>
      <c r="F109" s="43">
        <f t="shared" si="2"/>
        <v>0</v>
      </c>
      <c r="G109" s="7"/>
      <c r="H109" s="44"/>
      <c r="I109" s="24"/>
      <c r="J109" s="45"/>
      <c r="K109" s="24"/>
      <c r="L109" s="202">
        <v>3128.8</v>
      </c>
    </row>
    <row r="110" spans="1:12" x14ac:dyDescent="0.25">
      <c r="A110" s="47" t="s">
        <v>139</v>
      </c>
      <c r="B110" s="215"/>
      <c r="C110" s="195">
        <v>4380.32</v>
      </c>
      <c r="D110" s="41" t="s">
        <v>25</v>
      </c>
      <c r="E110" s="205"/>
      <c r="F110" s="43">
        <f t="shared" si="2"/>
        <v>0</v>
      </c>
      <c r="G110" s="7"/>
      <c r="H110" s="44"/>
      <c r="I110" s="24"/>
      <c r="J110" s="45"/>
      <c r="K110" s="24"/>
      <c r="L110" s="202">
        <v>4211.84</v>
      </c>
    </row>
    <row r="111" spans="1:12" x14ac:dyDescent="0.25">
      <c r="A111" s="55"/>
      <c r="B111" s="51"/>
      <c r="C111" s="195"/>
      <c r="D111" s="41"/>
      <c r="E111" s="48"/>
      <c r="F111" s="43"/>
      <c r="G111" s="7"/>
      <c r="H111" s="44"/>
      <c r="I111" s="24"/>
      <c r="J111" s="45"/>
      <c r="K111" s="22"/>
      <c r="L111" s="195"/>
    </row>
    <row r="112" spans="1:12" x14ac:dyDescent="0.25">
      <c r="A112" s="40" t="s">
        <v>4</v>
      </c>
      <c r="B112" s="51"/>
      <c r="C112" s="195"/>
      <c r="D112" s="41"/>
      <c r="E112" s="48"/>
      <c r="F112" s="43"/>
      <c r="G112" s="7"/>
      <c r="H112" s="44"/>
      <c r="I112" s="24"/>
      <c r="J112" s="45"/>
      <c r="K112" s="22"/>
      <c r="L112" s="195"/>
    </row>
    <row r="113" spans="1:12" x14ac:dyDescent="0.25">
      <c r="A113" s="47" t="s">
        <v>59</v>
      </c>
      <c r="B113" s="206"/>
      <c r="C113" s="195">
        <v>62.58</v>
      </c>
      <c r="D113" s="41" t="s">
        <v>5</v>
      </c>
      <c r="E113" s="42"/>
      <c r="F113" s="43">
        <f t="shared" ref="F113:F122" si="3">B113*C113</f>
        <v>0</v>
      </c>
      <c r="G113" s="7"/>
      <c r="H113" s="44"/>
      <c r="I113" s="24"/>
      <c r="J113" s="45"/>
      <c r="K113" s="24"/>
      <c r="L113" s="195">
        <v>60.17</v>
      </c>
    </row>
    <row r="114" spans="1:12" x14ac:dyDescent="0.25">
      <c r="A114" s="47" t="s">
        <v>50</v>
      </c>
      <c r="B114" s="206"/>
      <c r="C114" s="195">
        <v>1251.52</v>
      </c>
      <c r="D114" s="41" t="s">
        <v>25</v>
      </c>
      <c r="E114" s="56"/>
      <c r="F114" s="43">
        <f t="shared" si="3"/>
        <v>0</v>
      </c>
      <c r="G114" s="7"/>
      <c r="H114" s="44"/>
      <c r="I114" s="24"/>
      <c r="J114" s="45"/>
      <c r="K114" s="24"/>
      <c r="L114" s="195">
        <v>1203.3800000000001</v>
      </c>
    </row>
    <row r="115" spans="1:12" x14ac:dyDescent="0.25">
      <c r="A115" s="47" t="s">
        <v>51</v>
      </c>
      <c r="B115" s="206"/>
      <c r="C115" s="195">
        <v>5006.07</v>
      </c>
      <c r="D115" s="41" t="s">
        <v>25</v>
      </c>
      <c r="E115" s="56"/>
      <c r="F115" s="43">
        <f t="shared" si="3"/>
        <v>0</v>
      </c>
      <c r="G115" s="7"/>
      <c r="H115" s="44"/>
      <c r="I115" s="24"/>
      <c r="J115" s="45"/>
      <c r="K115" s="24"/>
      <c r="L115" s="195">
        <v>4813.53</v>
      </c>
    </row>
    <row r="116" spans="1:12" x14ac:dyDescent="0.25">
      <c r="A116" s="47" t="s">
        <v>52</v>
      </c>
      <c r="B116" s="206"/>
      <c r="C116" s="195">
        <v>938.64</v>
      </c>
      <c r="D116" s="41" t="s">
        <v>120</v>
      </c>
      <c r="E116" s="56"/>
      <c r="F116" s="43">
        <f t="shared" si="3"/>
        <v>0</v>
      </c>
      <c r="G116" s="7"/>
      <c r="H116" s="44"/>
      <c r="I116" s="24"/>
      <c r="J116" s="45"/>
      <c r="K116" s="24"/>
      <c r="L116" s="195">
        <v>902.54</v>
      </c>
    </row>
    <row r="117" spans="1:12" x14ac:dyDescent="0.25">
      <c r="A117" s="47" t="s">
        <v>53</v>
      </c>
      <c r="B117" s="206"/>
      <c r="C117" s="195">
        <v>312.88</v>
      </c>
      <c r="D117" s="41" t="s">
        <v>121</v>
      </c>
      <c r="E117" s="56"/>
      <c r="F117" s="43">
        <f t="shared" si="3"/>
        <v>0</v>
      </c>
      <c r="G117" s="7"/>
      <c r="H117" s="44"/>
      <c r="I117" s="24"/>
      <c r="J117" s="45"/>
      <c r="K117" s="24"/>
      <c r="L117" s="195">
        <v>300.85000000000002</v>
      </c>
    </row>
    <row r="118" spans="1:12" x14ac:dyDescent="0.25">
      <c r="A118" s="47" t="s">
        <v>54</v>
      </c>
      <c r="B118" s="206"/>
      <c r="C118" s="195">
        <v>375.46</v>
      </c>
      <c r="D118" s="41" t="s">
        <v>120</v>
      </c>
      <c r="E118" s="56"/>
      <c r="F118" s="43">
        <f t="shared" si="3"/>
        <v>0</v>
      </c>
      <c r="G118" s="7"/>
      <c r="H118" s="44"/>
      <c r="I118" s="24"/>
      <c r="J118" s="45"/>
      <c r="K118" s="24"/>
      <c r="L118" s="195">
        <v>361.02</v>
      </c>
    </row>
    <row r="119" spans="1:12" x14ac:dyDescent="0.25">
      <c r="A119" s="47" t="s">
        <v>55</v>
      </c>
      <c r="B119" s="206"/>
      <c r="C119" s="195">
        <v>42551.64</v>
      </c>
      <c r="D119" s="41" t="s">
        <v>25</v>
      </c>
      <c r="E119" s="56"/>
      <c r="F119" s="43">
        <f t="shared" si="3"/>
        <v>0</v>
      </c>
      <c r="G119" s="7"/>
      <c r="H119" s="44"/>
      <c r="I119" s="24"/>
      <c r="J119" s="45"/>
      <c r="K119" s="24"/>
      <c r="L119" s="195">
        <v>40915.040000000001</v>
      </c>
    </row>
    <row r="120" spans="1:12" x14ac:dyDescent="0.25">
      <c r="A120" s="47" t="s">
        <v>56</v>
      </c>
      <c r="B120" s="206"/>
      <c r="C120" s="206"/>
      <c r="D120" s="41" t="s">
        <v>25</v>
      </c>
      <c r="E120" s="42"/>
      <c r="F120" s="43">
        <f t="shared" si="3"/>
        <v>0</v>
      </c>
      <c r="G120" s="7"/>
      <c r="H120" s="44"/>
      <c r="I120" s="24"/>
      <c r="J120" s="45"/>
      <c r="K120" s="24"/>
      <c r="L120" s="206"/>
    </row>
    <row r="121" spans="1:12" x14ac:dyDescent="0.25">
      <c r="A121" s="47" t="s">
        <v>57</v>
      </c>
      <c r="B121" s="206"/>
      <c r="C121" s="195">
        <v>250.3</v>
      </c>
      <c r="D121" s="41" t="s">
        <v>121</v>
      </c>
      <c r="E121" s="56"/>
      <c r="F121" s="43">
        <f t="shared" si="3"/>
        <v>0</v>
      </c>
      <c r="G121" s="7"/>
      <c r="H121" s="44"/>
      <c r="I121" s="24"/>
      <c r="J121" s="45"/>
      <c r="K121" s="24"/>
      <c r="L121" s="195">
        <v>240.68</v>
      </c>
    </row>
    <row r="122" spans="1:12" x14ac:dyDescent="0.25">
      <c r="A122" s="47" t="s">
        <v>58</v>
      </c>
      <c r="B122" s="206"/>
      <c r="C122" s="206"/>
      <c r="D122" s="41" t="s">
        <v>25</v>
      </c>
      <c r="E122" s="56"/>
      <c r="F122" s="43">
        <f t="shared" si="3"/>
        <v>0</v>
      </c>
      <c r="G122" s="7"/>
      <c r="H122" s="44"/>
      <c r="I122" s="24"/>
      <c r="J122" s="45"/>
      <c r="K122" s="24"/>
      <c r="L122" s="206"/>
    </row>
    <row r="123" spans="1:12" x14ac:dyDescent="0.25">
      <c r="A123" s="182" t="s">
        <v>29</v>
      </c>
      <c r="B123" s="206"/>
      <c r="C123" s="216"/>
      <c r="D123" s="41" t="s">
        <v>25</v>
      </c>
      <c r="E123" s="1"/>
      <c r="F123" s="167">
        <f>B123</f>
        <v>0</v>
      </c>
      <c r="G123" s="7"/>
      <c r="H123" s="44"/>
      <c r="I123" s="24"/>
      <c r="J123" s="45"/>
      <c r="K123" s="24"/>
      <c r="L123" s="207"/>
    </row>
    <row r="124" spans="1:12" x14ac:dyDescent="0.25">
      <c r="A124" s="57"/>
      <c r="B124" s="46"/>
      <c r="C124" s="248" t="s">
        <v>33</v>
      </c>
      <c r="D124" s="248"/>
      <c r="E124" s="248"/>
      <c r="F124" s="214">
        <f>SUM(F64:F123)</f>
        <v>0</v>
      </c>
      <c r="G124" s="58" t="s">
        <v>6</v>
      </c>
      <c r="H124" s="44"/>
      <c r="I124" s="24"/>
      <c r="J124" s="45"/>
      <c r="K124" s="24"/>
      <c r="L124" s="46"/>
    </row>
    <row r="125" spans="1:12" x14ac:dyDescent="0.25">
      <c r="A125" s="57"/>
      <c r="B125" s="46"/>
      <c r="C125" s="57"/>
      <c r="D125" s="57"/>
      <c r="E125" s="57"/>
      <c r="F125" s="59"/>
      <c r="G125" s="58"/>
      <c r="H125" s="44"/>
      <c r="I125" s="24"/>
      <c r="J125" s="45"/>
      <c r="K125" s="24"/>
      <c r="L125" s="46"/>
    </row>
    <row r="126" spans="1:12" x14ac:dyDescent="0.2">
      <c r="A126" s="192" t="s">
        <v>43</v>
      </c>
      <c r="B126" s="193"/>
      <c r="C126" s="193"/>
      <c r="D126" s="193"/>
      <c r="E126" s="193"/>
      <c r="F126" s="194"/>
      <c r="G126" s="7"/>
      <c r="H126" s="60"/>
      <c r="I126" s="61"/>
      <c r="J126" s="62"/>
    </row>
    <row r="127" spans="1:12" x14ac:dyDescent="0.25">
      <c r="A127" s="63" t="s">
        <v>36</v>
      </c>
      <c r="B127" s="209" t="s">
        <v>145</v>
      </c>
      <c r="C127" s="64"/>
      <c r="D127" s="65"/>
      <c r="E127" s="66" t="s">
        <v>35</v>
      </c>
      <c r="F127" s="67">
        <f>IF(B127="Y",0.05*F124,0)</f>
        <v>0</v>
      </c>
      <c r="G127" s="58" t="s">
        <v>7</v>
      </c>
      <c r="H127" s="60"/>
      <c r="I127" s="61"/>
      <c r="J127" s="62"/>
    </row>
    <row r="128" spans="1:12" x14ac:dyDescent="0.25">
      <c r="A128" s="68" t="s">
        <v>32</v>
      </c>
      <c r="C128" s="64"/>
      <c r="D128" s="24"/>
      <c r="E128" s="66" t="s">
        <v>37</v>
      </c>
      <c r="F128" s="54">
        <f>0.15*(F124+F127)</f>
        <v>0</v>
      </c>
      <c r="G128" s="58" t="s">
        <v>19</v>
      </c>
      <c r="H128" s="70"/>
      <c r="I128" s="61"/>
      <c r="J128" s="62"/>
    </row>
    <row r="129" spans="1:12" x14ac:dyDescent="0.25">
      <c r="A129" s="71"/>
      <c r="B129" s="72"/>
      <c r="C129" s="24"/>
      <c r="D129" s="24"/>
      <c r="E129" s="66" t="s">
        <v>39</v>
      </c>
      <c r="F129" s="54">
        <f>0.12*(F124+F127+F128)</f>
        <v>0</v>
      </c>
      <c r="G129" s="58" t="s">
        <v>9</v>
      </c>
      <c r="H129" s="60"/>
      <c r="I129" s="61"/>
      <c r="J129" s="62"/>
    </row>
    <row r="130" spans="1:12" x14ac:dyDescent="0.25">
      <c r="A130" s="73"/>
      <c r="B130" s="23"/>
      <c r="C130" s="24"/>
      <c r="D130" s="24"/>
      <c r="E130" s="66" t="s">
        <v>38</v>
      </c>
      <c r="F130" s="54">
        <f>SUM(F124,F127:F129)</f>
        <v>0</v>
      </c>
      <c r="G130" s="58" t="s">
        <v>8</v>
      </c>
      <c r="H130" s="60"/>
      <c r="I130" s="61"/>
      <c r="J130" s="62"/>
    </row>
    <row r="131" spans="1:12" x14ac:dyDescent="0.25">
      <c r="A131" s="74"/>
      <c r="B131" s="72"/>
      <c r="C131" s="24"/>
      <c r="D131" s="24"/>
      <c r="E131" s="57" t="s">
        <v>126</v>
      </c>
      <c r="F131" s="75">
        <f>IFERROR(Sheet1!A40,0)</f>
        <v>0</v>
      </c>
      <c r="G131" s="58" t="s">
        <v>10</v>
      </c>
      <c r="H131" s="60"/>
      <c r="I131" s="61"/>
      <c r="J131" s="62"/>
      <c r="L131" s="76"/>
    </row>
    <row r="132" spans="1:12" x14ac:dyDescent="0.25">
      <c r="A132" s="77"/>
      <c r="B132" s="78"/>
      <c r="C132" s="79"/>
      <c r="D132" s="79"/>
      <c r="E132" s="80" t="s">
        <v>63</v>
      </c>
      <c r="F132" s="81">
        <f>IF(L132&gt;20000,L132,0)</f>
        <v>0</v>
      </c>
      <c r="G132" s="58" t="s">
        <v>11</v>
      </c>
      <c r="H132" s="60"/>
      <c r="I132" s="61"/>
      <c r="J132" s="62"/>
      <c r="L132" s="76">
        <f>F130+F131</f>
        <v>0</v>
      </c>
    </row>
    <row r="133" spans="1:12" x14ac:dyDescent="0.25">
      <c r="A133" s="4"/>
      <c r="B133" s="9"/>
      <c r="C133" s="6"/>
      <c r="D133" s="15"/>
      <c r="E133" s="82"/>
      <c r="F133" s="83"/>
      <c r="G133" s="7"/>
      <c r="H133" s="60"/>
      <c r="I133" s="61"/>
      <c r="J133" s="62"/>
    </row>
    <row r="134" spans="1:12" x14ac:dyDescent="0.25">
      <c r="A134" s="22"/>
      <c r="B134" s="23"/>
      <c r="C134" s="24"/>
      <c r="D134" s="24"/>
      <c r="E134" s="84"/>
      <c r="F134" s="22"/>
      <c r="G134" s="7"/>
      <c r="H134" s="85"/>
      <c r="I134" s="86"/>
      <c r="J134" s="86"/>
    </row>
    <row r="135" spans="1:12" x14ac:dyDescent="0.2">
      <c r="A135" s="241" t="s">
        <v>16</v>
      </c>
      <c r="B135" s="242"/>
      <c r="C135" s="242"/>
      <c r="D135" s="242"/>
      <c r="E135" s="242"/>
      <c r="F135" s="243"/>
      <c r="G135" s="7"/>
      <c r="H135" s="85"/>
      <c r="I135" s="86"/>
      <c r="J135" s="86"/>
    </row>
    <row r="136" spans="1:12" ht="13.5" customHeight="1" x14ac:dyDescent="0.25">
      <c r="A136" s="87"/>
      <c r="B136" s="46"/>
      <c r="C136" s="46"/>
      <c r="D136" s="197"/>
      <c r="E136" s="66" t="s">
        <v>128</v>
      </c>
      <c r="F136" s="88">
        <f>F124+F128</f>
        <v>0</v>
      </c>
      <c r="G136" s="58" t="s">
        <v>125</v>
      </c>
      <c r="H136" s="85"/>
      <c r="I136" s="86"/>
      <c r="J136" s="86"/>
    </row>
    <row r="137" spans="1:12" x14ac:dyDescent="0.25">
      <c r="A137" s="77"/>
      <c r="B137" s="78"/>
      <c r="C137" s="79"/>
      <c r="D137" s="89"/>
      <c r="E137" s="90" t="s">
        <v>124</v>
      </c>
      <c r="F137" s="81">
        <f>IFERROR(Sheet1!A20,0)</f>
        <v>0</v>
      </c>
      <c r="G137" s="58" t="s">
        <v>12</v>
      </c>
      <c r="H137" s="85"/>
      <c r="I137" s="86"/>
      <c r="J137" s="86"/>
    </row>
    <row r="138" spans="1:12" ht="13.5" x14ac:dyDescent="0.25">
      <c r="A138" s="91" t="s">
        <v>74</v>
      </c>
      <c r="B138" s="46"/>
      <c r="C138" s="46"/>
      <c r="D138" s="46"/>
      <c r="E138" s="22"/>
      <c r="F138" s="22"/>
      <c r="G138" s="7"/>
      <c r="H138" s="85"/>
      <c r="I138" s="86"/>
      <c r="J138" s="86"/>
    </row>
    <row r="139" spans="1:12" ht="12" customHeight="1" x14ac:dyDescent="0.25">
      <c r="A139" s="46"/>
      <c r="B139" s="92"/>
      <c r="C139" s="65"/>
      <c r="D139" s="65"/>
      <c r="E139" s="46"/>
      <c r="F139" s="46"/>
      <c r="H139" s="86"/>
      <c r="I139" s="86"/>
      <c r="J139" s="86"/>
    </row>
    <row r="140" spans="1:12" hidden="1" x14ac:dyDescent="0.25">
      <c r="A140" s="46"/>
      <c r="B140" s="92"/>
      <c r="C140" s="65"/>
      <c r="D140" s="65"/>
      <c r="E140" s="46"/>
      <c r="F140" s="46"/>
      <c r="H140" s="86"/>
      <c r="I140" s="86"/>
      <c r="J140" s="86"/>
    </row>
    <row r="141" spans="1:12" hidden="1" x14ac:dyDescent="0.25">
      <c r="A141" s="46"/>
      <c r="B141" s="92"/>
      <c r="C141" s="65"/>
      <c r="D141" s="65"/>
      <c r="E141" s="46"/>
      <c r="F141" s="46"/>
      <c r="H141" s="86"/>
      <c r="I141" s="86"/>
      <c r="J141" s="86"/>
    </row>
    <row r="142" spans="1:12" hidden="1" x14ac:dyDescent="0.25">
      <c r="A142" s="238"/>
      <c r="B142" s="239"/>
      <c r="C142" s="239"/>
      <c r="D142" s="239"/>
      <c r="E142" s="239"/>
      <c r="F142" s="240"/>
      <c r="G142" s="94"/>
      <c r="H142" s="86"/>
      <c r="I142" s="86"/>
      <c r="J142" s="86"/>
    </row>
    <row r="143" spans="1:12" hidden="1" x14ac:dyDescent="0.25">
      <c r="A143" s="238" t="s">
        <v>88</v>
      </c>
      <c r="B143" s="239"/>
      <c r="C143" s="239"/>
      <c r="D143" s="239"/>
      <c r="E143" s="239"/>
      <c r="F143" s="240"/>
      <c r="G143" s="94"/>
      <c r="H143" s="86"/>
      <c r="I143" s="86"/>
      <c r="J143" s="86"/>
    </row>
    <row r="144" spans="1:12" hidden="1" x14ac:dyDescent="0.25">
      <c r="A144" s="95" t="s">
        <v>75</v>
      </c>
      <c r="B144" s="247" t="s">
        <v>76</v>
      </c>
      <c r="C144" s="247"/>
      <c r="D144" s="65"/>
      <c r="E144" s="65"/>
      <c r="F144" s="96"/>
      <c r="G144" s="94"/>
      <c r="H144" s="86"/>
      <c r="I144" s="86"/>
      <c r="J144" s="86"/>
    </row>
    <row r="145" spans="1:10" hidden="1" x14ac:dyDescent="0.25">
      <c r="A145" s="97" t="s">
        <v>112</v>
      </c>
      <c r="B145" s="124">
        <v>670</v>
      </c>
      <c r="C145" s="99"/>
      <c r="D145" s="100"/>
      <c r="E145" s="101"/>
      <c r="F145" s="98"/>
      <c r="G145" s="94"/>
      <c r="H145" s="86"/>
      <c r="I145" s="86"/>
      <c r="J145" s="86"/>
    </row>
    <row r="146" spans="1:10" hidden="1" x14ac:dyDescent="0.25">
      <c r="A146" s="97" t="s">
        <v>113</v>
      </c>
      <c r="B146" s="124">
        <v>670</v>
      </c>
      <c r="C146" s="99" t="s">
        <v>30</v>
      </c>
      <c r="D146" s="102">
        <v>8.9</v>
      </c>
      <c r="E146" s="101" t="s">
        <v>96</v>
      </c>
      <c r="F146" s="103">
        <v>25000</v>
      </c>
      <c r="G146" s="94"/>
      <c r="H146" s="86"/>
      <c r="I146" s="85"/>
      <c r="J146" s="86"/>
    </row>
    <row r="147" spans="1:10" hidden="1" x14ac:dyDescent="0.25">
      <c r="A147" s="105" t="s">
        <v>114</v>
      </c>
      <c r="B147" s="125">
        <v>1340</v>
      </c>
      <c r="C147" s="106" t="s">
        <v>30</v>
      </c>
      <c r="D147" s="107">
        <v>6.75</v>
      </c>
      <c r="E147" s="108" t="s">
        <v>96</v>
      </c>
      <c r="F147" s="109">
        <v>100000</v>
      </c>
      <c r="G147" s="104"/>
      <c r="H147" s="86"/>
      <c r="I147" s="86"/>
      <c r="J147" s="86"/>
    </row>
    <row r="148" spans="1:10" hidden="1" x14ac:dyDescent="0.25">
      <c r="A148" s="91" t="s">
        <v>89</v>
      </c>
      <c r="B148" s="23"/>
      <c r="C148" s="24"/>
      <c r="D148" s="24"/>
      <c r="E148" s="22"/>
      <c r="F148" s="166"/>
      <c r="G148" s="165"/>
      <c r="H148" s="86"/>
      <c r="I148" s="86"/>
      <c r="J148" s="86"/>
    </row>
    <row r="149" spans="1:10" x14ac:dyDescent="0.25">
      <c r="G149" s="7"/>
      <c r="H149" s="85"/>
      <c r="I149" s="86"/>
      <c r="J149" s="86"/>
    </row>
    <row r="150" spans="1:10" x14ac:dyDescent="0.25">
      <c r="A150" s="233" t="s">
        <v>129</v>
      </c>
      <c r="B150" s="234"/>
      <c r="C150" s="234"/>
      <c r="D150" s="234"/>
      <c r="E150" s="234"/>
      <c r="F150" s="235"/>
      <c r="G150" s="7"/>
      <c r="H150" s="85"/>
      <c r="I150" s="86"/>
      <c r="J150" s="86"/>
    </row>
    <row r="151" spans="1:10" x14ac:dyDescent="0.25">
      <c r="A151" s="188" t="s">
        <v>111</v>
      </c>
      <c r="B151" s="231" t="s">
        <v>77</v>
      </c>
      <c r="C151" s="231"/>
      <c r="D151" s="231"/>
      <c r="E151" s="231"/>
      <c r="F151" s="232"/>
      <c r="G151" s="18"/>
      <c r="H151" s="85"/>
      <c r="I151" s="86"/>
      <c r="J151" s="86"/>
    </row>
    <row r="152" spans="1:10" x14ac:dyDescent="0.25">
      <c r="A152" s="189" t="s">
        <v>112</v>
      </c>
      <c r="B152" s="164">
        <v>7.4999999999999997E-2</v>
      </c>
      <c r="C152" s="65" t="s">
        <v>90</v>
      </c>
      <c r="D152" s="65"/>
      <c r="E152" s="65"/>
      <c r="F152" s="110"/>
      <c r="G152" s="18"/>
      <c r="H152" s="85"/>
      <c r="I152" s="86"/>
      <c r="J152" s="86"/>
    </row>
    <row r="153" spans="1:10" x14ac:dyDescent="0.25">
      <c r="A153" s="189" t="s">
        <v>113</v>
      </c>
      <c r="B153" s="124">
        <f>Sheet1!C25</f>
        <v>2331</v>
      </c>
      <c r="C153" s="99" t="s">
        <v>30</v>
      </c>
      <c r="D153" s="112">
        <v>2.5000000000000001E-2</v>
      </c>
      <c r="E153" s="113" t="s">
        <v>91</v>
      </c>
      <c r="F153" s="103">
        <v>25000</v>
      </c>
      <c r="G153" s="18"/>
      <c r="H153" s="111"/>
      <c r="I153" s="86"/>
      <c r="J153" s="86"/>
    </row>
    <row r="154" spans="1:10" x14ac:dyDescent="0.25">
      <c r="A154" s="190" t="s">
        <v>127</v>
      </c>
      <c r="B154" s="125">
        <f>Sheet1!C26</f>
        <v>4666</v>
      </c>
      <c r="C154" s="106" t="s">
        <v>30</v>
      </c>
      <c r="D154" s="186">
        <v>0.02</v>
      </c>
      <c r="E154" s="187" t="s">
        <v>91</v>
      </c>
      <c r="F154" s="109">
        <v>100000</v>
      </c>
      <c r="G154" s="18"/>
      <c r="H154" s="114"/>
      <c r="I154" s="115"/>
      <c r="J154" s="116"/>
    </row>
    <row r="155" spans="1:10" x14ac:dyDescent="0.25">
      <c r="A155" s="118" t="s">
        <v>92</v>
      </c>
      <c r="B155" s="5"/>
      <c r="C155" s="6"/>
      <c r="D155" s="6"/>
      <c r="E155" s="4"/>
      <c r="F155" s="4"/>
      <c r="G155" s="18"/>
      <c r="H155" s="85"/>
      <c r="I155" s="86"/>
      <c r="J155" s="117"/>
    </row>
    <row r="156" spans="1:10" x14ac:dyDescent="0.25">
      <c r="A156" s="118" t="s">
        <v>115</v>
      </c>
      <c r="B156" s="5"/>
      <c r="C156" s="6"/>
      <c r="D156" s="6"/>
      <c r="E156" s="4"/>
      <c r="F156" s="4"/>
      <c r="G156" s="18"/>
      <c r="H156" s="85"/>
      <c r="I156" s="86"/>
      <c r="J156" s="86"/>
    </row>
    <row r="158" spans="1:10" x14ac:dyDescent="0.25">
      <c r="A158" s="233" t="s">
        <v>130</v>
      </c>
      <c r="B158" s="234"/>
      <c r="C158" s="234"/>
      <c r="D158" s="234"/>
      <c r="E158" s="234"/>
      <c r="F158" s="235"/>
    </row>
    <row r="159" spans="1:10" x14ac:dyDescent="0.25">
      <c r="A159" s="95" t="s">
        <v>75</v>
      </c>
      <c r="B159" s="236" t="s">
        <v>76</v>
      </c>
      <c r="C159" s="231"/>
      <c r="D159" s="231"/>
      <c r="E159" s="231"/>
      <c r="F159" s="232"/>
    </row>
    <row r="160" spans="1:10" x14ac:dyDescent="0.25">
      <c r="A160" s="97" t="s">
        <v>112</v>
      </c>
      <c r="B160" s="198">
        <f>Sheet1!C4</f>
        <v>719</v>
      </c>
      <c r="C160" s="99"/>
      <c r="D160" s="100"/>
      <c r="E160" s="101"/>
      <c r="F160" s="98"/>
    </row>
    <row r="161" spans="1:6" x14ac:dyDescent="0.25">
      <c r="A161" s="97" t="s">
        <v>113</v>
      </c>
      <c r="B161" s="198">
        <f>Sheet1!C5</f>
        <v>719</v>
      </c>
      <c r="C161" s="99" t="s">
        <v>30</v>
      </c>
      <c r="D161" s="102">
        <f>Sheet1!D5</f>
        <v>11</v>
      </c>
      <c r="E161" s="101" t="s">
        <v>96</v>
      </c>
      <c r="F161" s="103">
        <v>25000</v>
      </c>
    </row>
    <row r="162" spans="1:6" x14ac:dyDescent="0.25">
      <c r="A162" s="105" t="s">
        <v>114</v>
      </c>
      <c r="B162" s="199">
        <f>Sheet1!C6</f>
        <v>1618</v>
      </c>
      <c r="C162" s="106" t="s">
        <v>30</v>
      </c>
      <c r="D162" s="107">
        <f>Sheet1!D6</f>
        <v>8</v>
      </c>
      <c r="E162" s="108" t="s">
        <v>96</v>
      </c>
      <c r="F162" s="109">
        <v>100000</v>
      </c>
    </row>
    <row r="163" spans="1:6" x14ac:dyDescent="0.25">
      <c r="A163" s="4"/>
      <c r="B163" s="9"/>
      <c r="C163" s="6"/>
      <c r="D163" s="6"/>
      <c r="E163" s="4"/>
      <c r="F163" s="4"/>
    </row>
    <row r="164" spans="1:6" x14ac:dyDescent="0.25">
      <c r="A164" s="17" t="s">
        <v>93</v>
      </c>
      <c r="B164" s="123">
        <f>Sheet1!C44</f>
        <v>292</v>
      </c>
      <c r="C164" s="6"/>
      <c r="D164" s="6"/>
      <c r="E164" s="4"/>
      <c r="F164" s="4"/>
    </row>
    <row r="165" spans="1:6" x14ac:dyDescent="0.25">
      <c r="A165" s="122" t="s">
        <v>94</v>
      </c>
      <c r="B165" s="123">
        <f>Sheet1!C45</f>
        <v>57</v>
      </c>
      <c r="C165" s="6"/>
      <c r="D165" s="6"/>
      <c r="E165" s="4"/>
      <c r="F165" s="4"/>
    </row>
    <row r="166" spans="1:6" x14ac:dyDescent="0.25">
      <c r="B166" s="8"/>
      <c r="C166" s="6"/>
      <c r="D166" s="6"/>
      <c r="E166" s="4"/>
      <c r="F166" s="4"/>
    </row>
    <row r="167" spans="1:6" x14ac:dyDescent="0.25">
      <c r="B167" s="8"/>
      <c r="C167" s="6"/>
      <c r="D167" s="6"/>
      <c r="E167" s="4"/>
      <c r="F167" s="4"/>
    </row>
  </sheetData>
  <sheetProtection algorithmName="SHA-512" hashValue="Ui6qBsB9uFkvHiLIpqMRnP77zSjQWgd42epEuR6LBVFizAb+W5ghKq1WWxsFWTq5BYUeZ3tFSYMWRdEHbrxYWg==" saltValue="wqGdEqF3rmUDLeAVxvK0Yw==" spinCount="100000" sheet="1" selectLockedCells="1"/>
  <mergeCells count="27">
    <mergeCell ref="B151:F151"/>
    <mergeCell ref="A150:F150"/>
    <mergeCell ref="A158:F158"/>
    <mergeCell ref="B159:F159"/>
    <mergeCell ref="B54:C54"/>
    <mergeCell ref="A142:F142"/>
    <mergeCell ref="A135:F135"/>
    <mergeCell ref="B55:C55"/>
    <mergeCell ref="C62:E62"/>
    <mergeCell ref="B144:C144"/>
    <mergeCell ref="A143:F143"/>
    <mergeCell ref="C124:E124"/>
    <mergeCell ref="A61:F61"/>
    <mergeCell ref="A2:F2"/>
    <mergeCell ref="A3:F3"/>
    <mergeCell ref="A4:F4"/>
    <mergeCell ref="A5:F5"/>
    <mergeCell ref="B53:C53"/>
    <mergeCell ref="B47:C47"/>
    <mergeCell ref="B43:C43"/>
    <mergeCell ref="B48:C48"/>
    <mergeCell ref="B40:C40"/>
    <mergeCell ref="B46:C46"/>
    <mergeCell ref="B44:C44"/>
    <mergeCell ref="E8:F9"/>
    <mergeCell ref="B50:C50"/>
    <mergeCell ref="B49:C49"/>
  </mergeCells>
  <conditionalFormatting sqref="B40:C40">
    <cfRule type="expression" dxfId="13" priority="14">
      <formula>$B$40=0</formula>
    </cfRule>
  </conditionalFormatting>
  <conditionalFormatting sqref="B43:C43">
    <cfRule type="expression" dxfId="12" priority="13">
      <formula>$B$40=0</formula>
    </cfRule>
  </conditionalFormatting>
  <conditionalFormatting sqref="B44:C44">
    <cfRule type="expression" dxfId="11" priority="12">
      <formula>$B$40=0</formula>
    </cfRule>
  </conditionalFormatting>
  <conditionalFormatting sqref="B46:C46">
    <cfRule type="expression" dxfId="10" priority="11">
      <formula>$B$46=0</formula>
    </cfRule>
  </conditionalFormatting>
  <conditionalFormatting sqref="B47:C47">
    <cfRule type="expression" dxfId="9" priority="10">
      <formula>$B$47=0</formula>
    </cfRule>
  </conditionalFormatting>
  <conditionalFormatting sqref="B48:C48">
    <cfRule type="expression" dxfId="8" priority="9">
      <formula>$B$40=0</formula>
    </cfRule>
  </conditionalFormatting>
  <conditionalFormatting sqref="B50:C50">
    <cfRule type="expression" dxfId="7" priority="8">
      <formula>$B$50=0</formula>
    </cfRule>
  </conditionalFormatting>
  <conditionalFormatting sqref="B53:C53">
    <cfRule type="expression" dxfId="6" priority="7">
      <formula>$B$53=0</formula>
    </cfRule>
  </conditionalFormatting>
  <conditionalFormatting sqref="B54:C54">
    <cfRule type="expression" dxfId="5" priority="6">
      <formula>$B$40=0</formula>
    </cfRule>
  </conditionalFormatting>
  <conditionalFormatting sqref="B55:C55">
    <cfRule type="expression" dxfId="4" priority="5">
      <formula>$B$40=0</formula>
    </cfRule>
  </conditionalFormatting>
  <conditionalFormatting sqref="F124">
    <cfRule type="expression" dxfId="3" priority="4">
      <formula>$F$124=0</formula>
    </cfRule>
  </conditionalFormatting>
  <conditionalFormatting sqref="A34:A36">
    <cfRule type="expression" dxfId="2" priority="2">
      <formula>$B$31="Y"</formula>
    </cfRule>
    <cfRule type="expression" dxfId="1" priority="3">
      <formula>$B$33="Y"</formula>
    </cfRule>
  </conditionalFormatting>
  <conditionalFormatting sqref="B49:C49">
    <cfRule type="expression" dxfId="0" priority="1">
      <formula>$B$40=0</formula>
    </cfRule>
  </conditionalFormatting>
  <dataValidations count="1">
    <dataValidation type="list" allowBlank="1" showInputMessage="1" showErrorMessage="1" sqref="B127 B33" xr:uid="{00000000-0002-0000-0000-000000000000}">
      <formula1>"Y,N"</formula1>
    </dataValidation>
  </dataValidations>
  <printOptions horizontalCentered="1"/>
  <pageMargins left="0.25" right="0.25" top="0.5" bottom="0.65" header="0.23" footer="0.17"/>
  <pageSetup scale="89" fitToHeight="0" orientation="portrait" r:id="rId1"/>
  <headerFooter>
    <oddFooter>&amp;L&amp;Z&amp;F&amp;RPage &amp;P of &amp;N</oddFooter>
  </headerFooter>
  <ignoredErrors>
    <ignoredError sqref="C44 C46 C43 B53" unlockedFormula="1"/>
    <ignoredError sqref="B46 B43:B44 B55" evalError="1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5"/>
  <sheetViews>
    <sheetView topLeftCell="A16" zoomScale="115" zoomScaleNormal="115" workbookViewId="0">
      <selection activeCell="C46" sqref="C46"/>
    </sheetView>
  </sheetViews>
  <sheetFormatPr defaultRowHeight="15" x14ac:dyDescent="0.25"/>
  <cols>
    <col min="1" max="6" width="12.7109375" customWidth="1"/>
    <col min="13" max="13" width="11.7109375" customWidth="1"/>
  </cols>
  <sheetData>
    <row r="1" spans="1:17" ht="16.5" thickTop="1" thickBot="1" x14ac:dyDescent="0.3">
      <c r="H1" s="252" t="s">
        <v>140</v>
      </c>
      <c r="I1" s="253"/>
      <c r="J1" s="254"/>
    </row>
    <row r="2" spans="1:17" ht="16.5" thickTop="1" thickBot="1" x14ac:dyDescent="0.3">
      <c r="A2" s="258" t="s">
        <v>97</v>
      </c>
      <c r="B2" s="259"/>
      <c r="C2" s="259"/>
      <c r="D2" s="259"/>
      <c r="E2" s="259"/>
      <c r="F2" s="260"/>
      <c r="H2" s="210"/>
      <c r="I2" s="211">
        <v>4.9299999999999997E-2</v>
      </c>
      <c r="J2" s="212"/>
      <c r="L2" s="258" t="s">
        <v>97</v>
      </c>
      <c r="M2" s="259"/>
      <c r="N2" s="259"/>
      <c r="O2" s="259"/>
      <c r="P2" s="259"/>
      <c r="Q2" s="260"/>
    </row>
    <row r="3" spans="1:17" ht="15.75" thickTop="1" x14ac:dyDescent="0.25">
      <c r="A3" s="126" t="s">
        <v>98</v>
      </c>
      <c r="B3" s="127" t="s">
        <v>98</v>
      </c>
      <c r="C3" s="128" t="s">
        <v>99</v>
      </c>
      <c r="D3" s="128" t="s">
        <v>100</v>
      </c>
      <c r="E3" s="127" t="s">
        <v>101</v>
      </c>
      <c r="F3" s="129" t="s">
        <v>102</v>
      </c>
      <c r="L3" s="126" t="s">
        <v>98</v>
      </c>
      <c r="M3" s="127" t="s">
        <v>98</v>
      </c>
      <c r="N3" s="128" t="s">
        <v>99</v>
      </c>
      <c r="O3" s="128" t="s">
        <v>100</v>
      </c>
      <c r="P3" s="127" t="s">
        <v>101</v>
      </c>
      <c r="Q3" s="129" t="s">
        <v>102</v>
      </c>
    </row>
    <row r="4" spans="1:17" x14ac:dyDescent="0.25">
      <c r="A4" s="130">
        <v>1</v>
      </c>
      <c r="B4" s="131">
        <v>25000</v>
      </c>
      <c r="C4" s="132">
        <v>719</v>
      </c>
      <c r="D4" s="133"/>
      <c r="E4" s="134"/>
      <c r="F4" s="135"/>
      <c r="L4" s="130">
        <v>1</v>
      </c>
      <c r="M4" s="131">
        <v>25000</v>
      </c>
      <c r="N4" s="132">
        <v>745</v>
      </c>
      <c r="O4" s="133"/>
      <c r="P4" s="134"/>
      <c r="Q4" s="135"/>
    </row>
    <row r="5" spans="1:17" x14ac:dyDescent="0.25">
      <c r="A5" s="136">
        <v>25000.01</v>
      </c>
      <c r="B5" s="131">
        <v>100000</v>
      </c>
      <c r="C5" s="132">
        <v>719</v>
      </c>
      <c r="D5" s="137">
        <v>11</v>
      </c>
      <c r="E5" s="138">
        <v>1000</v>
      </c>
      <c r="F5" s="135">
        <v>25000</v>
      </c>
      <c r="L5" s="136">
        <v>25000.01</v>
      </c>
      <c r="M5" s="131">
        <v>100000</v>
      </c>
      <c r="N5" s="132">
        <v>745</v>
      </c>
      <c r="O5" s="137">
        <v>9.92</v>
      </c>
      <c r="P5" s="138">
        <v>1000</v>
      </c>
      <c r="Q5" s="135">
        <v>25000</v>
      </c>
    </row>
    <row r="6" spans="1:17" x14ac:dyDescent="0.25">
      <c r="A6" s="139">
        <v>100000.01</v>
      </c>
      <c r="B6" s="140"/>
      <c r="C6" s="132">
        <v>1618</v>
      </c>
      <c r="D6" s="137">
        <v>8</v>
      </c>
      <c r="E6" s="142">
        <v>1000</v>
      </c>
      <c r="F6" s="143">
        <v>100000</v>
      </c>
      <c r="L6" s="139">
        <v>100000.01</v>
      </c>
      <c r="M6" s="140"/>
      <c r="N6" s="141">
        <v>1488</v>
      </c>
      <c r="O6" s="137">
        <v>7.52</v>
      </c>
      <c r="P6" s="142">
        <v>1000</v>
      </c>
      <c r="Q6" s="143">
        <v>100000</v>
      </c>
    </row>
    <row r="7" spans="1:17" x14ac:dyDescent="0.25">
      <c r="A7" s="139"/>
      <c r="B7" s="140"/>
      <c r="C7" s="141"/>
      <c r="D7" s="137"/>
      <c r="E7" s="142"/>
      <c r="F7" s="143"/>
      <c r="L7" s="139"/>
      <c r="M7" s="140"/>
      <c r="N7" s="141"/>
      <c r="O7" s="137"/>
      <c r="P7" s="142"/>
      <c r="Q7" s="143"/>
    </row>
    <row r="8" spans="1:17" x14ac:dyDescent="0.25">
      <c r="A8" s="139"/>
      <c r="B8" s="140"/>
      <c r="C8" s="141"/>
      <c r="D8" s="137"/>
      <c r="E8" s="142"/>
      <c r="F8" s="144"/>
      <c r="L8" s="139"/>
      <c r="M8" s="140"/>
      <c r="N8" s="141"/>
      <c r="O8" s="137"/>
      <c r="P8" s="142"/>
      <c r="Q8" s="144"/>
    </row>
    <row r="9" spans="1:17" x14ac:dyDescent="0.25">
      <c r="A9" s="139"/>
      <c r="B9" s="140"/>
      <c r="C9" s="141"/>
      <c r="D9" s="137"/>
      <c r="E9" s="142"/>
      <c r="F9" s="144"/>
      <c r="L9" s="139"/>
      <c r="M9" s="140"/>
      <c r="N9" s="141"/>
      <c r="O9" s="137"/>
      <c r="P9" s="142"/>
      <c r="Q9" s="144"/>
    </row>
    <row r="10" spans="1:17" x14ac:dyDescent="0.25">
      <c r="A10" s="139"/>
      <c r="B10" s="140"/>
      <c r="C10" s="141"/>
      <c r="D10" s="137"/>
      <c r="E10" s="142"/>
      <c r="F10" s="144"/>
      <c r="L10" s="139"/>
      <c r="M10" s="140"/>
      <c r="N10" s="141"/>
      <c r="O10" s="137"/>
      <c r="P10" s="142"/>
      <c r="Q10" s="144"/>
    </row>
    <row r="11" spans="1:17" ht="15.75" thickBot="1" x14ac:dyDescent="0.3">
      <c r="A11" s="145"/>
      <c r="B11" s="146"/>
      <c r="C11" s="147"/>
      <c r="D11" s="148"/>
      <c r="E11" s="149"/>
      <c r="F11" s="150"/>
      <c r="L11" s="145"/>
      <c r="M11" s="146"/>
      <c r="N11" s="147"/>
      <c r="O11" s="148"/>
      <c r="P11" s="149"/>
      <c r="Q11" s="150"/>
    </row>
    <row r="12" spans="1:17" ht="15.75" thickTop="1" x14ac:dyDescent="0.25">
      <c r="A12" s="151"/>
      <c r="B12" s="151"/>
      <c r="C12" s="151"/>
      <c r="D12" s="151"/>
      <c r="E12" s="151"/>
      <c r="F12" s="151"/>
    </row>
    <row r="13" spans="1:17" x14ac:dyDescent="0.25">
      <c r="A13" s="151" t="s">
        <v>103</v>
      </c>
      <c r="B13" s="151"/>
      <c r="C13" s="152"/>
      <c r="D13" s="151"/>
      <c r="E13" s="151"/>
      <c r="F13" s="151"/>
    </row>
    <row r="14" spans="1:17" x14ac:dyDescent="0.25">
      <c r="A14" s="140" t="e">
        <f>VLOOKUP('storm drain'!$F$136,$A$4:F11,1)</f>
        <v>#N/A</v>
      </c>
      <c r="B14" s="140" t="e">
        <f>VLOOKUP('storm drain'!$F$136,$A$4:F11,2)</f>
        <v>#N/A</v>
      </c>
      <c r="C14" s="140" t="e">
        <f>VLOOKUP('storm drain'!$F$136,$A$4:F11,3)</f>
        <v>#N/A</v>
      </c>
      <c r="D14" s="140" t="e">
        <f>VLOOKUP('storm drain'!$F$136,$A$4:F11,4)</f>
        <v>#N/A</v>
      </c>
      <c r="E14" s="140" t="e">
        <f>VLOOKUP('storm drain'!$F$136,$A$4:F11,5)</f>
        <v>#N/A</v>
      </c>
      <c r="F14" s="140" t="e">
        <f>VLOOKUP('storm drain'!$F$136,$A$4:F11,6)</f>
        <v>#N/A</v>
      </c>
    </row>
    <row r="15" spans="1:17" x14ac:dyDescent="0.25">
      <c r="A15" s="140"/>
      <c r="B15" s="140"/>
      <c r="C15" s="153"/>
      <c r="D15" s="154"/>
      <c r="E15" s="142"/>
      <c r="F15" s="155"/>
    </row>
    <row r="16" spans="1:17" x14ac:dyDescent="0.25">
      <c r="A16" s="156" t="e">
        <f>C14</f>
        <v>#N/A</v>
      </c>
      <c r="B16" s="157" t="s">
        <v>104</v>
      </c>
      <c r="C16" s="153"/>
      <c r="D16" s="154"/>
      <c r="E16" s="142"/>
      <c r="F16" s="155"/>
    </row>
    <row r="17" spans="1:17" x14ac:dyDescent="0.25">
      <c r="A17" s="158" t="e">
        <f>'storm drain'!$F$136-F14</f>
        <v>#N/A</v>
      </c>
      <c r="B17" s="157" t="s">
        <v>105</v>
      </c>
      <c r="C17" s="153"/>
      <c r="D17" s="154"/>
      <c r="E17" s="142"/>
      <c r="F17" s="155"/>
    </row>
    <row r="18" spans="1:17" x14ac:dyDescent="0.25">
      <c r="A18" s="159" t="e">
        <f>(A17/E14)</f>
        <v>#N/A</v>
      </c>
      <c r="B18" s="157" t="s">
        <v>106</v>
      </c>
      <c r="C18" s="153"/>
      <c r="D18" s="154"/>
      <c r="E18" s="142"/>
      <c r="F18" s="155"/>
    </row>
    <row r="19" spans="1:17" x14ac:dyDescent="0.25">
      <c r="A19" s="156" t="e">
        <f>IF(D14=0,0,A18*D14)</f>
        <v>#N/A</v>
      </c>
      <c r="B19" s="157" t="s">
        <v>107</v>
      </c>
      <c r="C19" s="153"/>
      <c r="D19" s="154"/>
      <c r="E19" s="142"/>
      <c r="F19" s="155"/>
    </row>
    <row r="20" spans="1:17" x14ac:dyDescent="0.25">
      <c r="A20" s="156" t="e">
        <f>A16+A19</f>
        <v>#N/A</v>
      </c>
      <c r="B20" s="160" t="s">
        <v>108</v>
      </c>
      <c r="C20" s="151"/>
      <c r="D20" s="151"/>
      <c r="E20" s="151"/>
      <c r="F20" s="151"/>
    </row>
    <row r="21" spans="1:17" ht="15.75" thickBot="1" x14ac:dyDescent="0.3"/>
    <row r="22" spans="1:17" ht="16.5" thickTop="1" thickBot="1" x14ac:dyDescent="0.3">
      <c r="A22" s="258" t="s">
        <v>109</v>
      </c>
      <c r="B22" s="259"/>
      <c r="C22" s="259"/>
      <c r="D22" s="259"/>
      <c r="E22" s="259"/>
      <c r="F22" s="260"/>
      <c r="L22" s="258" t="s">
        <v>109</v>
      </c>
      <c r="M22" s="259"/>
      <c r="N22" s="259"/>
      <c r="O22" s="259"/>
      <c r="P22" s="259"/>
      <c r="Q22" s="260"/>
    </row>
    <row r="23" spans="1:17" ht="15.75" thickTop="1" x14ac:dyDescent="0.25">
      <c r="A23" s="126" t="s">
        <v>98</v>
      </c>
      <c r="B23" s="127" t="s">
        <v>98</v>
      </c>
      <c r="C23" s="128" t="s">
        <v>99</v>
      </c>
      <c r="D23" s="128" t="s">
        <v>100</v>
      </c>
      <c r="E23" s="127"/>
      <c r="F23" s="129" t="s">
        <v>102</v>
      </c>
      <c r="L23" s="126" t="s">
        <v>98</v>
      </c>
      <c r="M23" s="127" t="s">
        <v>98</v>
      </c>
      <c r="N23" s="128" t="s">
        <v>99</v>
      </c>
      <c r="O23" s="128" t="s">
        <v>100</v>
      </c>
      <c r="P23" s="127"/>
      <c r="Q23" s="129" t="s">
        <v>102</v>
      </c>
    </row>
    <row r="24" spans="1:17" x14ac:dyDescent="0.25">
      <c r="A24" s="130">
        <v>1</v>
      </c>
      <c r="B24" s="131">
        <v>25000</v>
      </c>
      <c r="C24" s="161"/>
      <c r="D24" s="161">
        <v>7.4999999999999997E-2</v>
      </c>
      <c r="E24" s="134"/>
      <c r="F24" s="135"/>
      <c r="L24" s="130">
        <v>1</v>
      </c>
      <c r="M24" s="131">
        <v>25000</v>
      </c>
      <c r="N24" s="161"/>
      <c r="O24" s="161">
        <v>7.4999999999999997E-2</v>
      </c>
      <c r="P24" s="134"/>
      <c r="Q24" s="135"/>
    </row>
    <row r="25" spans="1:17" x14ac:dyDescent="0.25">
      <c r="A25" s="136">
        <v>25000.01</v>
      </c>
      <c r="B25" s="131">
        <v>100000</v>
      </c>
      <c r="C25" s="132">
        <v>2331</v>
      </c>
      <c r="D25" s="162">
        <v>2.5000000000000001E-2</v>
      </c>
      <c r="E25" s="138"/>
      <c r="F25" s="135">
        <v>25000</v>
      </c>
      <c r="L25" s="136">
        <v>25000.01</v>
      </c>
      <c r="M25" s="131">
        <v>100000</v>
      </c>
      <c r="N25" s="132">
        <v>2087</v>
      </c>
      <c r="O25" s="162">
        <v>2.5000000000000001E-2</v>
      </c>
      <c r="P25" s="138"/>
      <c r="Q25" s="135">
        <v>25000</v>
      </c>
    </row>
    <row r="26" spans="1:17" x14ac:dyDescent="0.25">
      <c r="A26" s="139">
        <v>100000.01</v>
      </c>
      <c r="B26" s="140"/>
      <c r="C26" s="132">
        <v>4666</v>
      </c>
      <c r="D26" s="162">
        <v>0.02</v>
      </c>
      <c r="E26" s="142"/>
      <c r="F26" s="143">
        <v>100000</v>
      </c>
      <c r="L26" s="139">
        <v>100000.01</v>
      </c>
      <c r="M26" s="140"/>
      <c r="N26" s="141">
        <v>4176</v>
      </c>
      <c r="O26" s="162">
        <v>0.02</v>
      </c>
      <c r="P26" s="142"/>
      <c r="Q26" s="143">
        <v>100000</v>
      </c>
    </row>
    <row r="27" spans="1:17" x14ac:dyDescent="0.25">
      <c r="A27" s="139"/>
      <c r="B27" s="140"/>
      <c r="C27" s="141"/>
      <c r="D27" s="137"/>
      <c r="E27" s="142"/>
      <c r="F27" s="143"/>
      <c r="L27" s="139"/>
      <c r="M27" s="140"/>
      <c r="N27" s="141"/>
      <c r="O27" s="137"/>
      <c r="P27" s="142"/>
      <c r="Q27" s="143"/>
    </row>
    <row r="28" spans="1:17" x14ac:dyDescent="0.25">
      <c r="A28" s="139"/>
      <c r="B28" s="140"/>
      <c r="C28" s="141"/>
      <c r="D28" s="137"/>
      <c r="E28" s="142"/>
      <c r="F28" s="144"/>
      <c r="L28" s="139"/>
      <c r="M28" s="140"/>
      <c r="N28" s="141"/>
      <c r="O28" s="137"/>
      <c r="P28" s="142"/>
      <c r="Q28" s="144"/>
    </row>
    <row r="29" spans="1:17" x14ac:dyDescent="0.25">
      <c r="A29" s="139"/>
      <c r="B29" s="140"/>
      <c r="C29" s="141"/>
      <c r="D29" s="137"/>
      <c r="E29" s="142"/>
      <c r="F29" s="144"/>
      <c r="L29" s="139"/>
      <c r="M29" s="140"/>
      <c r="N29" s="141"/>
      <c r="O29" s="137"/>
      <c r="P29" s="142"/>
      <c r="Q29" s="144"/>
    </row>
    <row r="30" spans="1:17" x14ac:dyDescent="0.25">
      <c r="A30" s="139"/>
      <c r="B30" s="140"/>
      <c r="C30" s="141"/>
      <c r="D30" s="137"/>
      <c r="E30" s="142"/>
      <c r="F30" s="144"/>
      <c r="L30" s="139"/>
      <c r="M30" s="140"/>
      <c r="N30" s="141"/>
      <c r="O30" s="137"/>
      <c r="P30" s="142"/>
      <c r="Q30" s="144"/>
    </row>
    <row r="31" spans="1:17" ht="15.75" thickBot="1" x14ac:dyDescent="0.3">
      <c r="A31" s="145"/>
      <c r="B31" s="146"/>
      <c r="C31" s="147"/>
      <c r="D31" s="148"/>
      <c r="E31" s="149"/>
      <c r="F31" s="150"/>
      <c r="L31" s="145"/>
      <c r="M31" s="146"/>
      <c r="N31" s="147"/>
      <c r="O31" s="148"/>
      <c r="P31" s="149"/>
      <c r="Q31" s="150"/>
    </row>
    <row r="32" spans="1:17" ht="15.75" thickTop="1" x14ac:dyDescent="0.25">
      <c r="A32" s="163">
        <f>'storm drain'!F130</f>
        <v>0</v>
      </c>
      <c r="B32" s="151" t="s">
        <v>110</v>
      </c>
      <c r="C32" s="151"/>
      <c r="D32" s="151"/>
      <c r="E32" s="151"/>
      <c r="F32" s="151"/>
    </row>
    <row r="33" spans="1:14" x14ac:dyDescent="0.25">
      <c r="A33" s="151" t="s">
        <v>103</v>
      </c>
      <c r="B33" s="151"/>
      <c r="C33" s="152"/>
      <c r="D33" s="151"/>
      <c r="E33" s="151"/>
      <c r="F33" s="151"/>
    </row>
    <row r="34" spans="1:14" x14ac:dyDescent="0.25">
      <c r="A34" s="140" t="e">
        <f>VLOOKUP('storm drain'!$F$130,$A$24:F31,1)</f>
        <v>#N/A</v>
      </c>
      <c r="B34" s="140" t="e">
        <f>VLOOKUP('storm drain'!$F$130,$A$24:F31,2)</f>
        <v>#N/A</v>
      </c>
      <c r="C34" s="140" t="e">
        <f>VLOOKUP('storm drain'!$F$130,$A$24:F31,3)</f>
        <v>#N/A</v>
      </c>
      <c r="D34" s="140" t="e">
        <f>VLOOKUP('storm drain'!$F$130,$A$24:F31,4)</f>
        <v>#N/A</v>
      </c>
      <c r="E34" s="140" t="e">
        <f>VLOOKUP('storm drain'!$F$130,$A$24:F31,5)</f>
        <v>#N/A</v>
      </c>
      <c r="F34" s="140" t="e">
        <f>VLOOKUP('storm drain'!$F$130,$A$24:F31,6)</f>
        <v>#N/A</v>
      </c>
    </row>
    <row r="35" spans="1:14" x14ac:dyDescent="0.25">
      <c r="A35" s="140"/>
      <c r="B35" s="140"/>
      <c r="C35" s="153"/>
      <c r="D35" s="154"/>
      <c r="E35" s="142"/>
      <c r="F35" s="155"/>
    </row>
    <row r="36" spans="1:14" x14ac:dyDescent="0.25">
      <c r="A36" s="156" t="e">
        <f>C34</f>
        <v>#N/A</v>
      </c>
      <c r="B36" s="157" t="s">
        <v>104</v>
      </c>
      <c r="C36" s="153"/>
      <c r="D36" s="154"/>
      <c r="E36" s="142"/>
      <c r="F36" s="155"/>
    </row>
    <row r="37" spans="1:14" x14ac:dyDescent="0.25">
      <c r="A37" s="158" t="e">
        <f>'storm drain'!$F$130-F34</f>
        <v>#N/A</v>
      </c>
      <c r="B37" s="157" t="s">
        <v>105</v>
      </c>
      <c r="C37" s="153"/>
      <c r="D37" s="154"/>
      <c r="E37" s="142"/>
      <c r="F37" s="155"/>
    </row>
    <row r="38" spans="1:14" x14ac:dyDescent="0.25">
      <c r="A38" s="158"/>
      <c r="B38" s="157"/>
      <c r="C38" s="153"/>
      <c r="D38" s="154"/>
      <c r="E38" s="142"/>
      <c r="F38" s="155"/>
    </row>
    <row r="39" spans="1:14" x14ac:dyDescent="0.25">
      <c r="A39" s="156" t="e">
        <f>A37*D34</f>
        <v>#N/A</v>
      </c>
      <c r="B39" s="157" t="s">
        <v>107</v>
      </c>
      <c r="C39" s="153"/>
      <c r="D39" s="154"/>
      <c r="E39" s="142"/>
      <c r="F39" s="155"/>
    </row>
    <row r="40" spans="1:14" x14ac:dyDescent="0.25">
      <c r="A40" s="156" t="e">
        <f>(A36+A39)</f>
        <v>#N/A</v>
      </c>
      <c r="B40" s="160" t="s">
        <v>108</v>
      </c>
      <c r="C40" s="151"/>
      <c r="D40" s="151"/>
      <c r="E40" s="151"/>
      <c r="F40" s="151"/>
    </row>
    <row r="44" spans="1:14" x14ac:dyDescent="0.25">
      <c r="A44" s="261" t="s">
        <v>93</v>
      </c>
      <c r="B44" s="261"/>
      <c r="C44" s="132">
        <v>292</v>
      </c>
      <c r="L44" s="256" t="s">
        <v>93</v>
      </c>
      <c r="M44" s="256"/>
      <c r="N44" s="123">
        <v>254</v>
      </c>
    </row>
    <row r="45" spans="1:14" ht="15" customHeight="1" x14ac:dyDescent="0.25">
      <c r="A45" s="255" t="s">
        <v>94</v>
      </c>
      <c r="B45" s="255"/>
      <c r="C45" s="132">
        <v>57</v>
      </c>
      <c r="L45" s="257" t="s">
        <v>94</v>
      </c>
      <c r="M45" s="257"/>
      <c r="N45" s="123">
        <v>49</v>
      </c>
    </row>
  </sheetData>
  <sheetProtection algorithmName="SHA-512" hashValue="lNIbHp0jE5b5U1LJhZQYA93ydimo8ERdM8W3cst4yagO7c4eYrTGlHV04cOE10V1l6rV9LuwZ7PG5WSVNHfVRw==" saltValue="5J3zaTTLE1LMGti7b2Gvpg==" spinCount="100000" sheet="1" objects="1" scenarios="1"/>
  <mergeCells count="9">
    <mergeCell ref="H1:J1"/>
    <mergeCell ref="A45:B45"/>
    <mergeCell ref="L44:M44"/>
    <mergeCell ref="L45:M45"/>
    <mergeCell ref="A2:F2"/>
    <mergeCell ref="A22:F22"/>
    <mergeCell ref="L2:Q2"/>
    <mergeCell ref="L22:Q22"/>
    <mergeCell ref="A44:B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storm drain</vt:lpstr>
      <vt:lpstr>Sheet1</vt:lpstr>
      <vt:lpstr>'storm drain'!Print_Area</vt:lpstr>
    </vt:vector>
  </TitlesOfParts>
  <Company>City of Santa Clarita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Kerry Breyer</dc:creator>
  <cp:lastModifiedBy>Ronil Santa Ana</cp:lastModifiedBy>
  <cp:lastPrinted>2022-09-14T23:21:02Z</cp:lastPrinted>
  <dcterms:created xsi:type="dcterms:W3CDTF">2014-06-16T22:03:14Z</dcterms:created>
  <dcterms:modified xsi:type="dcterms:W3CDTF">2026-08-27T16:38:31Z</dcterms:modified>
</cp:coreProperties>
</file>